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225" windowHeight="7080" tabRatio="883" activeTab="3"/>
  </bookViews>
  <sheets>
    <sheet name="ANEXO I" sheetId="22" r:id="rId1"/>
    <sheet name="ANEXO II" sheetId="3" r:id="rId2"/>
    <sheet name="ANEXO III" sheetId="1" r:id="rId3"/>
    <sheet name="ANEXO IV" sheetId="2" r:id="rId4"/>
    <sheet name="ENG" sheetId="8" r:id="rId5"/>
    <sheet name="SUP" sheetId="11" r:id="rId6"/>
    <sheet name="MEC" sheetId="12" r:id="rId7"/>
    <sheet name="ELE" sheetId="13" r:id="rId8"/>
    <sheet name="OPE" sheetId="10" r:id="rId9"/>
    <sheet name="AUX" sheetId="14" r:id="rId10"/>
    <sheet name="ADM" sheetId="15" r:id="rId11"/>
    <sheet name="ANEXO V" sheetId="21" r:id="rId12"/>
    <sheet name="ANEXO VI-A" sheetId="16" r:id="rId13"/>
    <sheet name="ANEXO VI-B" sheetId="26" r:id="rId14"/>
    <sheet name="ANEXO VII" sheetId="19" r:id="rId15"/>
  </sheets>
  <definedNames>
    <definedName name="_xlnm._FilterDatabase" localSheetId="2" hidden="1">'ANEXO III'!$A$7:$G$7</definedName>
    <definedName name="_xlnm._FilterDatabase" localSheetId="3" hidden="1">'ANEXO IV'!$A$6:$F$6</definedName>
    <definedName name="_xlnm.Print_Area" localSheetId="10">ADM!$A$1:$G$132</definedName>
    <definedName name="_xlnm.Print_Area" localSheetId="0">'ANEXO I'!$A$1:$A$371</definedName>
    <definedName name="_xlnm.Print_Area" localSheetId="1">'ANEXO II'!$A$1:$F$244</definedName>
    <definedName name="_xlnm.Print_Area" localSheetId="2">'ANEXO III'!$A$1:$G$201</definedName>
    <definedName name="_xlnm.Print_Area" localSheetId="3">'ANEXO IV'!$A$1:$F$142</definedName>
    <definedName name="_xlnm.Print_Area" localSheetId="11">'ANEXO V'!$A$1:$M$131</definedName>
    <definedName name="_xlnm.Print_Area" localSheetId="12">'ANEXO VI-A'!$A$1:$K$15</definedName>
    <definedName name="_xlnm.Print_Area" localSheetId="13">'ANEXO VI-B'!$A$1:$H$59</definedName>
    <definedName name="_xlnm.Print_Area" localSheetId="14">'ANEXO VII'!$A$1:$H$18</definedName>
    <definedName name="_xlnm.Print_Area" localSheetId="9">AUX!$A$1:$G$131</definedName>
    <definedName name="_xlnm.Print_Area" localSheetId="7">ELE!$A$1:$G$132</definedName>
    <definedName name="_xlnm.Print_Area" localSheetId="4">ENG!$A$1:$G$131</definedName>
    <definedName name="_xlnm.Print_Area" localSheetId="6">MEC!$A$1:$G$132</definedName>
    <definedName name="_xlnm.Print_Area" localSheetId="8">OPE!$A$1:$G$132</definedName>
    <definedName name="_xlnm.Print_Area" localSheetId="5">SUP!$A$1:$G$132</definedName>
    <definedName name="_xlnm.Print_Titles" localSheetId="10">ADM!$1:$4</definedName>
    <definedName name="_xlnm.Print_Titles" localSheetId="0">'ANEXO I'!$1:$3</definedName>
    <definedName name="_xlnm.Print_Titles" localSheetId="1">'ANEXO II'!$1:$3</definedName>
    <definedName name="_xlnm.Print_Titles" localSheetId="2">'ANEXO III'!$1:$4</definedName>
    <definedName name="_xlnm.Print_Titles" localSheetId="3">'ANEXO IV'!$1:$3</definedName>
    <definedName name="_xlnm.Print_Titles" localSheetId="11">'ANEXO V'!$1:$4</definedName>
    <definedName name="_xlnm.Print_Titles" localSheetId="9">AUX!$1:$4</definedName>
    <definedName name="_xlnm.Print_Titles" localSheetId="7">ELE!$1:$4</definedName>
    <definedName name="_xlnm.Print_Titles" localSheetId="4">ENG!$1:$4</definedName>
    <definedName name="_xlnm.Print_Titles" localSheetId="6">MEC!$1:$4</definedName>
    <definedName name="_xlnm.Print_Titles" localSheetId="8">OPE!$1:$4</definedName>
    <definedName name="_xlnm.Print_Titles" localSheetId="5">SUP!$1:$4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21" l="1"/>
  <c r="K95" i="21"/>
  <c r="G107" i="10"/>
  <c r="G106" i="10"/>
  <c r="G105" i="10"/>
  <c r="G104" i="10"/>
  <c r="G103" i="10"/>
  <c r="G46" i="10"/>
  <c r="G45" i="10"/>
  <c r="G42" i="10"/>
  <c r="G41" i="10"/>
  <c r="G40" i="10"/>
  <c r="G39" i="10"/>
  <c r="G27" i="8" l="1"/>
  <c r="G98" i="15" l="1"/>
  <c r="G96" i="15"/>
  <c r="G95" i="15"/>
  <c r="G94" i="15"/>
  <c r="G93" i="15"/>
  <c r="G92" i="15"/>
  <c r="G91" i="15"/>
  <c r="G86" i="15"/>
  <c r="G85" i="15"/>
  <c r="G84" i="15"/>
  <c r="G83" i="15"/>
  <c r="G82" i="15"/>
  <c r="G81" i="15"/>
  <c r="G77" i="15"/>
  <c r="G76" i="15"/>
  <c r="G72" i="15"/>
  <c r="G70" i="15"/>
  <c r="G69" i="15"/>
  <c r="G59" i="15"/>
  <c r="G60" i="15"/>
  <c r="G61" i="15"/>
  <c r="G62" i="15"/>
  <c r="G63" i="15"/>
  <c r="G64" i="15"/>
  <c r="G65" i="15"/>
  <c r="G58" i="15"/>
  <c r="G45" i="15"/>
  <c r="G42" i="15"/>
  <c r="G41" i="15"/>
  <c r="G40" i="15"/>
  <c r="G39" i="15"/>
  <c r="G128" i="14"/>
  <c r="G126" i="14"/>
  <c r="G125" i="14"/>
  <c r="G97" i="14"/>
  <c r="G98" i="14" s="1"/>
  <c r="G95" i="14"/>
  <c r="G94" i="14"/>
  <c r="G93" i="14"/>
  <c r="G92" i="14"/>
  <c r="G91" i="14"/>
  <c r="G90" i="14"/>
  <c r="G85" i="14"/>
  <c r="G84" i="14"/>
  <c r="G83" i="14"/>
  <c r="G82" i="14"/>
  <c r="G81" i="14"/>
  <c r="G80" i="14"/>
  <c r="G76" i="14"/>
  <c r="G75" i="14"/>
  <c r="G71" i="14"/>
  <c r="G69" i="14"/>
  <c r="G68" i="14"/>
  <c r="G58" i="14"/>
  <c r="G59" i="14"/>
  <c r="G60" i="14"/>
  <c r="G61" i="14"/>
  <c r="G62" i="14"/>
  <c r="G63" i="14"/>
  <c r="G64" i="14"/>
  <c r="G57" i="14"/>
  <c r="G40" i="14"/>
  <c r="G39" i="14"/>
  <c r="G129" i="13"/>
  <c r="G127" i="13"/>
  <c r="G126" i="13"/>
  <c r="G98" i="13"/>
  <c r="G95" i="13"/>
  <c r="G94" i="13"/>
  <c r="G93" i="13"/>
  <c r="G92" i="13"/>
  <c r="G91" i="13"/>
  <c r="G86" i="13"/>
  <c r="G85" i="13"/>
  <c r="G84" i="13"/>
  <c r="G83" i="13"/>
  <c r="G82" i="13"/>
  <c r="G81" i="13"/>
  <c r="G77" i="13"/>
  <c r="G76" i="13"/>
  <c r="G72" i="13"/>
  <c r="G70" i="13"/>
  <c r="G69" i="13"/>
  <c r="G65" i="13"/>
  <c r="G59" i="13"/>
  <c r="G60" i="13"/>
  <c r="G61" i="13"/>
  <c r="G62" i="13"/>
  <c r="G63" i="13"/>
  <c r="G64" i="13"/>
  <c r="G58" i="13"/>
  <c r="G45" i="13"/>
  <c r="G42" i="13"/>
  <c r="G41" i="13"/>
  <c r="G40" i="13"/>
  <c r="G39" i="13"/>
  <c r="G129" i="12"/>
  <c r="G127" i="12"/>
  <c r="G126" i="12"/>
  <c r="G107" i="12"/>
  <c r="G106" i="12"/>
  <c r="G105" i="12"/>
  <c r="G104" i="12"/>
  <c r="G103" i="12"/>
  <c r="G98" i="12"/>
  <c r="G95" i="12"/>
  <c r="G94" i="12"/>
  <c r="G93" i="12"/>
  <c r="G92" i="12"/>
  <c r="G91" i="12"/>
  <c r="G86" i="12"/>
  <c r="G85" i="12"/>
  <c r="G84" i="12"/>
  <c r="G83" i="12"/>
  <c r="G82" i="12"/>
  <c r="G81" i="12"/>
  <c r="G77" i="12"/>
  <c r="G76" i="12"/>
  <c r="G72" i="12"/>
  <c r="G70" i="12"/>
  <c r="G69" i="12"/>
  <c r="G59" i="12"/>
  <c r="G60" i="12"/>
  <c r="G61" i="12"/>
  <c r="G62" i="12"/>
  <c r="G63" i="12"/>
  <c r="G64" i="12"/>
  <c r="G65" i="12"/>
  <c r="G58" i="12"/>
  <c r="G45" i="12"/>
  <c r="G42" i="12"/>
  <c r="G41" i="12"/>
  <c r="G40" i="12"/>
  <c r="G39" i="12"/>
  <c r="G129" i="11"/>
  <c r="G127" i="11"/>
  <c r="G126" i="11"/>
  <c r="G98" i="11"/>
  <c r="G96" i="11"/>
  <c r="G95" i="11"/>
  <c r="G94" i="11"/>
  <c r="G93" i="11"/>
  <c r="G92" i="11"/>
  <c r="G91" i="11"/>
  <c r="G86" i="11"/>
  <c r="G85" i="11"/>
  <c r="G84" i="11"/>
  <c r="G83" i="11"/>
  <c r="G82" i="11"/>
  <c r="G81" i="11"/>
  <c r="G77" i="11"/>
  <c r="G76" i="11"/>
  <c r="G72" i="11"/>
  <c r="G70" i="11"/>
  <c r="G69" i="11"/>
  <c r="G59" i="11"/>
  <c r="G60" i="11"/>
  <c r="G61" i="11"/>
  <c r="G62" i="11"/>
  <c r="G63" i="11"/>
  <c r="G64" i="11"/>
  <c r="G65" i="11"/>
  <c r="G58" i="11"/>
  <c r="G45" i="11"/>
  <c r="G42" i="11"/>
  <c r="G41" i="11"/>
  <c r="G40" i="11"/>
  <c r="G39" i="11"/>
  <c r="G40" i="8"/>
  <c r="H57" i="26"/>
  <c r="H19" i="26"/>
  <c r="H9" i="26"/>
  <c r="H10" i="26"/>
  <c r="H11" i="26"/>
  <c r="H12" i="26"/>
  <c r="H13" i="26"/>
  <c r="H14" i="26"/>
  <c r="H15" i="26"/>
  <c r="H16" i="26"/>
  <c r="H17" i="26"/>
  <c r="H8" i="26"/>
  <c r="G126" i="15"/>
  <c r="F136" i="2"/>
  <c r="F135" i="2"/>
  <c r="F134" i="2"/>
  <c r="F133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85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" i="2"/>
  <c r="G182" i="1" l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9" i="1"/>
  <c r="G10" i="1"/>
  <c r="G12" i="1"/>
  <c r="G13" i="1"/>
  <c r="G14" i="1"/>
  <c r="G16" i="1"/>
  <c r="G17" i="1"/>
  <c r="G18" i="1"/>
  <c r="G20" i="1"/>
  <c r="G21" i="1"/>
  <c r="G22" i="1"/>
  <c r="G24" i="1"/>
  <c r="G25" i="1"/>
  <c r="G26" i="1"/>
  <c r="G28" i="1"/>
  <c r="G29" i="1"/>
  <c r="G30" i="1"/>
  <c r="G32" i="1"/>
  <c r="G33" i="1"/>
  <c r="G34" i="1"/>
  <c r="G36" i="1"/>
  <c r="G37" i="1"/>
  <c r="G38" i="1"/>
  <c r="G40" i="1"/>
  <c r="G41" i="1"/>
  <c r="G42" i="1"/>
  <c r="G44" i="1"/>
  <c r="G45" i="1"/>
  <c r="G46" i="1"/>
  <c r="G48" i="1"/>
  <c r="G49" i="1"/>
  <c r="G50" i="1"/>
  <c r="G52" i="1"/>
  <c r="G53" i="1"/>
  <c r="G54" i="1"/>
  <c r="G56" i="1"/>
  <c r="G57" i="1"/>
  <c r="G58" i="1"/>
  <c r="G60" i="1"/>
  <c r="G61" i="1"/>
  <c r="G62" i="1"/>
  <c r="G64" i="1"/>
  <c r="G65" i="1"/>
  <c r="G66" i="1"/>
  <c r="G68" i="1"/>
  <c r="G69" i="1"/>
  <c r="G70" i="1"/>
  <c r="G72" i="1"/>
  <c r="G73" i="1"/>
  <c r="G74" i="1"/>
  <c r="G76" i="1"/>
  <c r="G77" i="1"/>
  <c r="G78" i="1"/>
  <c r="G80" i="1"/>
  <c r="G81" i="1"/>
  <c r="G82" i="1"/>
  <c r="G84" i="1"/>
  <c r="G85" i="1"/>
  <c r="G86" i="1"/>
  <c r="G88" i="1"/>
  <c r="G89" i="1"/>
  <c r="G90" i="1"/>
  <c r="G92" i="1"/>
  <c r="G93" i="1"/>
  <c r="G94" i="1"/>
  <c r="G96" i="1"/>
  <c r="G97" i="1"/>
  <c r="G98" i="1"/>
  <c r="G100" i="1"/>
  <c r="G101" i="1"/>
  <c r="G102" i="1"/>
  <c r="G104" i="1"/>
  <c r="G105" i="1"/>
  <c r="G106" i="1"/>
  <c r="G108" i="1"/>
  <c r="G109" i="1"/>
  <c r="G110" i="1"/>
  <c r="G112" i="1"/>
  <c r="G113" i="1"/>
  <c r="G114" i="1"/>
  <c r="G116" i="1"/>
  <c r="G117" i="1"/>
  <c r="G118" i="1"/>
  <c r="G120" i="1"/>
  <c r="G121" i="1"/>
  <c r="G122" i="1"/>
  <c r="G124" i="1"/>
  <c r="G125" i="1"/>
  <c r="G126" i="1"/>
  <c r="G128" i="1"/>
  <c r="G129" i="1"/>
  <c r="G130" i="1"/>
  <c r="G132" i="1"/>
  <c r="G133" i="1"/>
  <c r="G134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8" i="1"/>
  <c r="I38" i="21" l="1"/>
  <c r="M38" i="21"/>
  <c r="M37" i="21"/>
  <c r="L38" i="21"/>
  <c r="K38" i="21"/>
  <c r="J38" i="21"/>
  <c r="H38" i="21"/>
  <c r="G38" i="21"/>
  <c r="G37" i="21"/>
  <c r="G170" i="1"/>
  <c r="G173" i="1"/>
  <c r="G178" i="1"/>
  <c r="G181" i="1"/>
  <c r="H28" i="26"/>
  <c r="H31" i="26"/>
  <c r="H36" i="26"/>
  <c r="H39" i="26"/>
  <c r="H40" i="26" s="1"/>
  <c r="A9" i="26"/>
  <c r="A10" i="26" s="1"/>
  <c r="A11" i="26" s="1"/>
  <c r="A12" i="26" s="1"/>
  <c r="A13" i="26" s="1"/>
  <c r="A14" i="26" s="1"/>
  <c r="A15" i="26" s="1"/>
  <c r="A16" i="26" s="1"/>
  <c r="A17" i="26" s="1"/>
  <c r="H18" i="26" l="1"/>
  <c r="G39" i="8" l="1"/>
  <c r="G42" i="14" l="1"/>
  <c r="I31" i="21"/>
  <c r="A160" i="3" l="1"/>
  <c r="A154" i="3"/>
  <c r="A155" i="3" s="1"/>
  <c r="A156" i="3" s="1"/>
  <c r="A157" i="3" s="1"/>
  <c r="A158" i="3" s="1"/>
  <c r="A159" i="3" s="1"/>
  <c r="M8" i="21" l="1"/>
  <c r="M7" i="21"/>
  <c r="M6" i="21"/>
  <c r="M5" i="21"/>
  <c r="L8" i="21"/>
  <c r="L7" i="21"/>
  <c r="L6" i="21"/>
  <c r="L5" i="21"/>
  <c r="K8" i="21"/>
  <c r="K7" i="21"/>
  <c r="K6" i="21"/>
  <c r="K5" i="21"/>
  <c r="J8" i="21"/>
  <c r="J7" i="21"/>
  <c r="J6" i="21"/>
  <c r="J5" i="21"/>
  <c r="I8" i="21"/>
  <c r="I7" i="21"/>
  <c r="I6" i="21"/>
  <c r="I5" i="21"/>
  <c r="H8" i="21"/>
  <c r="H7" i="21"/>
  <c r="H6" i="21"/>
  <c r="H5" i="21"/>
  <c r="G8" i="21"/>
  <c r="G7" i="21"/>
  <c r="G6" i="21"/>
  <c r="G5" i="21"/>
  <c r="G94" i="21"/>
  <c r="H94" i="21"/>
  <c r="I94" i="21"/>
  <c r="J94" i="21"/>
  <c r="K94" i="21"/>
  <c r="L94" i="21"/>
  <c r="M30" i="21"/>
  <c r="L30" i="21"/>
  <c r="K30" i="21"/>
  <c r="K28" i="21"/>
  <c r="K27" i="21"/>
  <c r="J30" i="21"/>
  <c r="I30" i="21"/>
  <c r="I28" i="21"/>
  <c r="I27" i="21"/>
  <c r="H30" i="21"/>
  <c r="K13" i="21"/>
  <c r="K21" i="21" s="1"/>
  <c r="K114" i="21" s="1"/>
  <c r="I13" i="21"/>
  <c r="I21" i="21" s="1"/>
  <c r="I114" i="21" s="1"/>
  <c r="F105" i="21"/>
  <c r="F81" i="21"/>
  <c r="F80" i="21"/>
  <c r="F79" i="21"/>
  <c r="F78" i="21"/>
  <c r="F77" i="21"/>
  <c r="F70" i="21"/>
  <c r="F69" i="21"/>
  <c r="F67" i="21"/>
  <c r="F68" i="21" s="1"/>
  <c r="F62" i="21"/>
  <c r="F56" i="21"/>
  <c r="F55" i="21"/>
  <c r="F52" i="21"/>
  <c r="F89" i="21" s="1"/>
  <c r="F57" i="21" l="1"/>
  <c r="F58" i="21" s="1"/>
  <c r="F59" i="21" s="1"/>
  <c r="F90" i="21" s="1"/>
  <c r="F83" i="21"/>
  <c r="F84" i="21" s="1"/>
  <c r="F63" i="21"/>
  <c r="F71" i="21"/>
  <c r="F85" i="21" l="1"/>
  <c r="F93" i="21" s="1"/>
  <c r="F64" i="21"/>
  <c r="F91" i="21" s="1"/>
  <c r="F73" i="21"/>
  <c r="F92" i="21" s="1"/>
  <c r="F83" i="8"/>
  <c r="F82" i="8"/>
  <c r="F80" i="8"/>
  <c r="F81" i="8" s="1"/>
  <c r="F117" i="15"/>
  <c r="F116" i="14"/>
  <c r="F117" i="10"/>
  <c r="F117" i="13"/>
  <c r="F117" i="12"/>
  <c r="F117" i="11"/>
  <c r="G26" i="21"/>
  <c r="F116" i="8"/>
  <c r="F95" i="21" l="1"/>
  <c r="J31" i="21" l="1"/>
  <c r="J28" i="21"/>
  <c r="J27" i="21"/>
  <c r="J26" i="21"/>
  <c r="F76" i="2"/>
  <c r="G27" i="13"/>
  <c r="J13" i="21" s="1"/>
  <c r="J21" i="21" s="1"/>
  <c r="J114" i="21" s="1"/>
  <c r="L27" i="21"/>
  <c r="L28" i="21"/>
  <c r="G27" i="14"/>
  <c r="M31" i="21"/>
  <c r="M27" i="21"/>
  <c r="M26" i="21"/>
  <c r="H28" i="21"/>
  <c r="M28" i="21"/>
  <c r="G27" i="15"/>
  <c r="M13" i="21" s="1"/>
  <c r="M21" i="21" s="1"/>
  <c r="M114" i="21" s="1"/>
  <c r="H31" i="21"/>
  <c r="H27" i="21"/>
  <c r="L13" i="21" l="1"/>
  <c r="L21" i="21" s="1"/>
  <c r="L114" i="21" s="1"/>
  <c r="L25" i="21"/>
  <c r="L26" i="21"/>
  <c r="G45" i="14"/>
  <c r="G35" i="13"/>
  <c r="L32" i="21" l="1"/>
  <c r="L115" i="21" s="1"/>
  <c r="G46" i="13"/>
  <c r="J25" i="21"/>
  <c r="J32" i="21" s="1"/>
  <c r="J115" i="21" s="1"/>
  <c r="G46" i="15"/>
  <c r="G127" i="15" s="1"/>
  <c r="M25" i="21"/>
  <c r="M32" i="21" s="1"/>
  <c r="M115" i="21" s="1"/>
  <c r="A9" i="1" l="1"/>
  <c r="A10" i="1" s="1"/>
  <c r="A11" i="1" s="1"/>
  <c r="A12" i="1" s="1"/>
  <c r="A13" i="1" s="1"/>
  <c r="A14" i="1" s="1"/>
  <c r="H26" i="21" l="1"/>
  <c r="G27" i="11"/>
  <c r="H13" i="21" s="1"/>
  <c r="H21" i="21" s="1"/>
  <c r="H114" i="21" s="1"/>
  <c r="F92" i="8" l="1"/>
  <c r="F93" i="8"/>
  <c r="F94" i="8"/>
  <c r="G25" i="21" l="1"/>
  <c r="G32" i="21" s="1"/>
  <c r="G115" i="21" s="1"/>
  <c r="G13" i="21"/>
  <c r="G21" i="21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G114" i="21"/>
  <c r="F95" i="15"/>
  <c r="F94" i="15"/>
  <c r="F93" i="15"/>
  <c r="F92" i="15"/>
  <c r="F91" i="15"/>
  <c r="F84" i="15"/>
  <c r="F83" i="15"/>
  <c r="F81" i="15"/>
  <c r="F82" i="15" s="1"/>
  <c r="F76" i="15"/>
  <c r="F70" i="15"/>
  <c r="F69" i="15"/>
  <c r="F66" i="15"/>
  <c r="G35" i="15"/>
  <c r="F94" i="14"/>
  <c r="F93" i="14"/>
  <c r="F92" i="14"/>
  <c r="F91" i="14"/>
  <c r="F90" i="14"/>
  <c r="F83" i="14"/>
  <c r="F82" i="14"/>
  <c r="F80" i="14"/>
  <c r="F75" i="14"/>
  <c r="F69" i="14"/>
  <c r="F68" i="14"/>
  <c r="F65" i="14"/>
  <c r="G35" i="14"/>
  <c r="F95" i="13"/>
  <c r="F94" i="13"/>
  <c r="F93" i="13"/>
  <c r="F92" i="13"/>
  <c r="F91" i="13"/>
  <c r="F84" i="13"/>
  <c r="F83" i="13"/>
  <c r="F81" i="13"/>
  <c r="F76" i="13"/>
  <c r="F70" i="13"/>
  <c r="F69" i="13"/>
  <c r="F66" i="13"/>
  <c r="F103" i="13" s="1"/>
  <c r="F95" i="12"/>
  <c r="F94" i="12"/>
  <c r="F93" i="12"/>
  <c r="F92" i="12"/>
  <c r="F91" i="12"/>
  <c r="F84" i="12"/>
  <c r="F83" i="12"/>
  <c r="F81" i="12"/>
  <c r="F76" i="12"/>
  <c r="F70" i="12"/>
  <c r="F69" i="12"/>
  <c r="F66" i="12"/>
  <c r="I26" i="21"/>
  <c r="G35" i="12"/>
  <c r="F95" i="11"/>
  <c r="F94" i="11"/>
  <c r="F93" i="11"/>
  <c r="F92" i="11"/>
  <c r="F91" i="11"/>
  <c r="F84" i="11"/>
  <c r="F83" i="11"/>
  <c r="F81" i="11"/>
  <c r="F76" i="11"/>
  <c r="F70" i="11"/>
  <c r="F69" i="11"/>
  <c r="F66" i="11"/>
  <c r="G35" i="11"/>
  <c r="F95" i="10"/>
  <c r="F94" i="10"/>
  <c r="F93" i="10"/>
  <c r="F92" i="10"/>
  <c r="F91" i="10"/>
  <c r="F84" i="10"/>
  <c r="F83" i="10"/>
  <c r="F81" i="10"/>
  <c r="F76" i="10"/>
  <c r="F70" i="10"/>
  <c r="F69" i="10"/>
  <c r="F66" i="10"/>
  <c r="K26" i="21"/>
  <c r="G35" i="10"/>
  <c r="G98" i="10" l="1"/>
  <c r="G93" i="10"/>
  <c r="G85" i="10"/>
  <c r="G81" i="10"/>
  <c r="K67" i="21" s="1"/>
  <c r="G70" i="10"/>
  <c r="G61" i="10"/>
  <c r="G65" i="10"/>
  <c r="G95" i="10"/>
  <c r="K81" i="21" s="1"/>
  <c r="G83" i="10"/>
  <c r="G59" i="10"/>
  <c r="G96" i="10"/>
  <c r="G92" i="10"/>
  <c r="K78" i="21" s="1"/>
  <c r="G84" i="10"/>
  <c r="G77" i="10"/>
  <c r="G69" i="10"/>
  <c r="G62" i="10"/>
  <c r="K48" i="21" s="1"/>
  <c r="G58" i="10"/>
  <c r="G91" i="10"/>
  <c r="G63" i="10"/>
  <c r="G126" i="10"/>
  <c r="G94" i="10"/>
  <c r="G86" i="10"/>
  <c r="G82" i="10"/>
  <c r="G72" i="10"/>
  <c r="G60" i="10"/>
  <c r="G64" i="10"/>
  <c r="G76" i="10"/>
  <c r="K25" i="21"/>
  <c r="K32" i="21" s="1"/>
  <c r="G127" i="10"/>
  <c r="I25" i="21"/>
  <c r="G46" i="12"/>
  <c r="G46" i="11"/>
  <c r="H25" i="21"/>
  <c r="H32" i="21" s="1"/>
  <c r="H115" i="21" s="1"/>
  <c r="F71" i="10"/>
  <c r="F72" i="10" s="1"/>
  <c r="H46" i="21"/>
  <c r="F77" i="11"/>
  <c r="H63" i="21" s="1"/>
  <c r="F97" i="11"/>
  <c r="J50" i="21"/>
  <c r="J70" i="21"/>
  <c r="M44" i="21"/>
  <c r="M49" i="21"/>
  <c r="M56" i="21"/>
  <c r="M82" i="21"/>
  <c r="M45" i="21"/>
  <c r="M50" i="21"/>
  <c r="M70" i="21"/>
  <c r="M46" i="21"/>
  <c r="F85" i="15"/>
  <c r="F87" i="15" s="1"/>
  <c r="F106" i="15" s="1"/>
  <c r="M72" i="21"/>
  <c r="M62" i="21"/>
  <c r="M79" i="21"/>
  <c r="M48" i="21"/>
  <c r="F71" i="15"/>
  <c r="F72" i="15" s="1"/>
  <c r="M58" i="21" s="1"/>
  <c r="M68" i="21"/>
  <c r="F97" i="15"/>
  <c r="F98" i="15" s="1"/>
  <c r="M84" i="21" s="1"/>
  <c r="M81" i="21"/>
  <c r="F70" i="14"/>
  <c r="F71" i="14" s="1"/>
  <c r="L58" i="21" s="1"/>
  <c r="F96" i="14"/>
  <c r="F97" i="14" s="1"/>
  <c r="L84" i="21" s="1"/>
  <c r="L46" i="21"/>
  <c r="L72" i="21"/>
  <c r="L81" i="21"/>
  <c r="L49" i="21"/>
  <c r="F76" i="14"/>
  <c r="F77" i="14" s="1"/>
  <c r="F104" i="14" s="1"/>
  <c r="L70" i="21"/>
  <c r="L79" i="21"/>
  <c r="L82" i="21"/>
  <c r="L50" i="21"/>
  <c r="L56" i="21"/>
  <c r="F84" i="14"/>
  <c r="L71" i="21" s="1"/>
  <c r="L77" i="21"/>
  <c r="F102" i="14"/>
  <c r="L45" i="21"/>
  <c r="L62" i="21"/>
  <c r="F85" i="13"/>
  <c r="J71" i="21" s="1"/>
  <c r="G96" i="13"/>
  <c r="J82" i="21" s="1"/>
  <c r="F77" i="13"/>
  <c r="J63" i="21" s="1"/>
  <c r="J49" i="21"/>
  <c r="J56" i="21"/>
  <c r="J79" i="21"/>
  <c r="J77" i="21"/>
  <c r="J46" i="21"/>
  <c r="F71" i="13"/>
  <c r="F72" i="13" s="1"/>
  <c r="J58" i="21" s="1"/>
  <c r="J62" i="21"/>
  <c r="J72" i="21"/>
  <c r="J81" i="21"/>
  <c r="J45" i="21"/>
  <c r="F97" i="13"/>
  <c r="F98" i="13" s="1"/>
  <c r="J84" i="21" s="1"/>
  <c r="F71" i="12"/>
  <c r="F72" i="12" s="1"/>
  <c r="F97" i="12"/>
  <c r="F98" i="12" s="1"/>
  <c r="I84" i="21" s="1"/>
  <c r="I45" i="21"/>
  <c r="I50" i="21"/>
  <c r="I56" i="21"/>
  <c r="F85" i="12"/>
  <c r="I71" i="21" s="1"/>
  <c r="I77" i="21"/>
  <c r="F103" i="12"/>
  <c r="I46" i="21"/>
  <c r="I62" i="21"/>
  <c r="I72" i="21"/>
  <c r="I81" i="21"/>
  <c r="I49" i="21"/>
  <c r="F77" i="12"/>
  <c r="F78" i="12" s="1"/>
  <c r="F105" i="12" s="1"/>
  <c r="I70" i="21"/>
  <c r="I79" i="21"/>
  <c r="G96" i="12"/>
  <c r="I82" i="21" s="1"/>
  <c r="H79" i="21"/>
  <c r="H50" i="21"/>
  <c r="H56" i="21"/>
  <c r="F71" i="11"/>
  <c r="F72" i="11" s="1"/>
  <c r="H58" i="21" s="1"/>
  <c r="H70" i="21"/>
  <c r="H82" i="21"/>
  <c r="H45" i="21"/>
  <c r="F85" i="11"/>
  <c r="H71" i="21" s="1"/>
  <c r="H77" i="21"/>
  <c r="F103" i="11"/>
  <c r="H49" i="21"/>
  <c r="H62" i="21"/>
  <c r="H72" i="21"/>
  <c r="H81" i="21"/>
  <c r="F85" i="10"/>
  <c r="K71" i="21" s="1"/>
  <c r="F97" i="10"/>
  <c r="F98" i="10" s="1"/>
  <c r="K77" i="21"/>
  <c r="F77" i="10"/>
  <c r="F78" i="10" s="1"/>
  <c r="F105" i="10" s="1"/>
  <c r="K70" i="21"/>
  <c r="M77" i="21"/>
  <c r="F103" i="15"/>
  <c r="F77" i="15"/>
  <c r="F78" i="15" s="1"/>
  <c r="F105" i="15" s="1"/>
  <c r="M47" i="21"/>
  <c r="M51" i="21"/>
  <c r="M55" i="21"/>
  <c r="M63" i="21"/>
  <c r="M67" i="21"/>
  <c r="M69" i="21"/>
  <c r="M78" i="21"/>
  <c r="M80" i="21"/>
  <c r="L44" i="21"/>
  <c r="L48" i="21"/>
  <c r="F81" i="14"/>
  <c r="L68" i="21" s="1"/>
  <c r="L47" i="21"/>
  <c r="L51" i="21"/>
  <c r="L55" i="21"/>
  <c r="L67" i="21"/>
  <c r="L69" i="21"/>
  <c r="L78" i="21"/>
  <c r="L80" i="21"/>
  <c r="J44" i="21"/>
  <c r="J48" i="21"/>
  <c r="F82" i="13"/>
  <c r="J68" i="21" s="1"/>
  <c r="J47" i="21"/>
  <c r="J51" i="21"/>
  <c r="J55" i="21"/>
  <c r="J67" i="21"/>
  <c r="J69" i="21"/>
  <c r="J78" i="21"/>
  <c r="J80" i="21"/>
  <c r="I44" i="21"/>
  <c r="I48" i="21"/>
  <c r="F82" i="12"/>
  <c r="I68" i="21" s="1"/>
  <c r="I47" i="21"/>
  <c r="I51" i="21"/>
  <c r="I55" i="21"/>
  <c r="I67" i="21"/>
  <c r="I69" i="21"/>
  <c r="I78" i="21"/>
  <c r="I80" i="21"/>
  <c r="F98" i="11"/>
  <c r="H84" i="21" s="1"/>
  <c r="H44" i="21"/>
  <c r="H48" i="21"/>
  <c r="F82" i="11"/>
  <c r="H68" i="21" s="1"/>
  <c r="H47" i="21"/>
  <c r="H51" i="21"/>
  <c r="H55" i="21"/>
  <c r="H67" i="21"/>
  <c r="H69" i="21"/>
  <c r="H78" i="21"/>
  <c r="H80" i="21"/>
  <c r="K44" i="21"/>
  <c r="K45" i="21"/>
  <c r="K50" i="21"/>
  <c r="K56" i="21"/>
  <c r="K72" i="21"/>
  <c r="K46" i="21"/>
  <c r="K62" i="21"/>
  <c r="K79" i="21"/>
  <c r="K82" i="21"/>
  <c r="K49" i="21"/>
  <c r="F82" i="10"/>
  <c r="K68" i="21" s="1"/>
  <c r="F103" i="10"/>
  <c r="K47" i="21"/>
  <c r="K51" i="21"/>
  <c r="K55" i="21"/>
  <c r="K69" i="21"/>
  <c r="K80" i="21"/>
  <c r="K58" i="21" l="1"/>
  <c r="K52" i="21"/>
  <c r="J52" i="21"/>
  <c r="I52" i="21"/>
  <c r="L52" i="21"/>
  <c r="H52" i="21"/>
  <c r="I32" i="21"/>
  <c r="I115" i="21" s="1"/>
  <c r="M52" i="21"/>
  <c r="M89" i="21" s="1"/>
  <c r="K115" i="21"/>
  <c r="F78" i="13"/>
  <c r="F105" i="13" s="1"/>
  <c r="F78" i="11"/>
  <c r="F105" i="11" s="1"/>
  <c r="G71" i="13"/>
  <c r="G78" i="13"/>
  <c r="G78" i="11"/>
  <c r="G71" i="11"/>
  <c r="F73" i="11"/>
  <c r="F104" i="11" s="1"/>
  <c r="G66" i="10"/>
  <c r="K89" i="21" s="1"/>
  <c r="G87" i="10"/>
  <c r="G97" i="11"/>
  <c r="G70" i="14"/>
  <c r="F72" i="14"/>
  <c r="F103" i="14" s="1"/>
  <c r="G96" i="14"/>
  <c r="G78" i="15"/>
  <c r="G66" i="15"/>
  <c r="G103" i="15" s="1"/>
  <c r="G71" i="15"/>
  <c r="F73" i="15"/>
  <c r="F104" i="15" s="1"/>
  <c r="F73" i="13"/>
  <c r="F104" i="13" s="1"/>
  <c r="G97" i="13"/>
  <c r="J83" i="21" s="1"/>
  <c r="I58" i="21"/>
  <c r="F73" i="12"/>
  <c r="F104" i="12" s="1"/>
  <c r="G97" i="12"/>
  <c r="G71" i="12"/>
  <c r="I57" i="21" s="1"/>
  <c r="F99" i="11"/>
  <c r="F107" i="11" s="1"/>
  <c r="K84" i="21"/>
  <c r="F99" i="10"/>
  <c r="F107" i="10" s="1"/>
  <c r="F73" i="10"/>
  <c r="F104" i="10" s="1"/>
  <c r="F87" i="10"/>
  <c r="F106" i="10" s="1"/>
  <c r="G97" i="15"/>
  <c r="F99" i="15"/>
  <c r="F107" i="15" s="1"/>
  <c r="G65" i="14"/>
  <c r="G102" i="14" s="1"/>
  <c r="L89" i="21" s="1"/>
  <c r="F98" i="14"/>
  <c r="F106" i="14" s="1"/>
  <c r="F86" i="14"/>
  <c r="F105" i="14" s="1"/>
  <c r="G86" i="14"/>
  <c r="G66" i="13"/>
  <c r="G103" i="13" s="1"/>
  <c r="J89" i="21" s="1"/>
  <c r="G87" i="13"/>
  <c r="F99" i="13"/>
  <c r="F107" i="13" s="1"/>
  <c r="F87" i="13"/>
  <c r="F106" i="13" s="1"/>
  <c r="G66" i="12"/>
  <c r="I89" i="21" s="1"/>
  <c r="G87" i="12"/>
  <c r="F99" i="12"/>
  <c r="F107" i="12" s="1"/>
  <c r="F87" i="12"/>
  <c r="F106" i="12" s="1"/>
  <c r="G66" i="11"/>
  <c r="G103" i="11" s="1"/>
  <c r="H89" i="21" s="1"/>
  <c r="F87" i="11"/>
  <c r="F106" i="11" s="1"/>
  <c r="G87" i="11"/>
  <c r="G97" i="10"/>
  <c r="K83" i="21" s="1"/>
  <c r="G71" i="10"/>
  <c r="G105" i="14" l="1"/>
  <c r="L92" i="21" s="1"/>
  <c r="L73" i="21"/>
  <c r="G105" i="15"/>
  <c r="M64" i="21"/>
  <c r="M91" i="21" s="1"/>
  <c r="G72" i="14"/>
  <c r="L57" i="21"/>
  <c r="G106" i="11"/>
  <c r="H92" i="21" s="1"/>
  <c r="H73" i="21"/>
  <c r="G99" i="15"/>
  <c r="M83" i="21"/>
  <c r="G78" i="12"/>
  <c r="I63" i="21"/>
  <c r="G105" i="11"/>
  <c r="H91" i="21" s="1"/>
  <c r="H64" i="21"/>
  <c r="F109" i="11"/>
  <c r="I92" i="21"/>
  <c r="I73" i="21"/>
  <c r="G73" i="10"/>
  <c r="K57" i="21"/>
  <c r="K92" i="21"/>
  <c r="K73" i="21"/>
  <c r="G87" i="15"/>
  <c r="M71" i="21"/>
  <c r="G73" i="13"/>
  <c r="J57" i="21"/>
  <c r="G99" i="12"/>
  <c r="I83" i="21"/>
  <c r="G73" i="11"/>
  <c r="H57" i="21"/>
  <c r="L83" i="21"/>
  <c r="G78" i="10"/>
  <c r="K63" i="21"/>
  <c r="G106" i="13"/>
  <c r="J92" i="21" s="1"/>
  <c r="J73" i="21"/>
  <c r="G73" i="15"/>
  <c r="M57" i="21"/>
  <c r="G77" i="14"/>
  <c r="L63" i="21"/>
  <c r="G99" i="11"/>
  <c r="H83" i="21"/>
  <c r="G105" i="13"/>
  <c r="J91" i="21" s="1"/>
  <c r="J64" i="21"/>
  <c r="G99" i="13"/>
  <c r="F109" i="15"/>
  <c r="F108" i="14"/>
  <c r="F109" i="10"/>
  <c r="G99" i="10"/>
  <c r="G73" i="12"/>
  <c r="F109" i="12"/>
  <c r="F109" i="13"/>
  <c r="G106" i="15" l="1"/>
  <c r="M73" i="21"/>
  <c r="M92" i="21" s="1"/>
  <c r="K85" i="21"/>
  <c r="G107" i="11"/>
  <c r="H93" i="21" s="1"/>
  <c r="H85" i="21"/>
  <c r="G104" i="15"/>
  <c r="M59" i="21"/>
  <c r="M90" i="21" s="1"/>
  <c r="G104" i="13"/>
  <c r="J90" i="21" s="1"/>
  <c r="J59" i="21"/>
  <c r="G103" i="14"/>
  <c r="L59" i="21"/>
  <c r="I59" i="21"/>
  <c r="G104" i="14"/>
  <c r="L91" i="21" s="1"/>
  <c r="L64" i="21"/>
  <c r="G106" i="14"/>
  <c r="L93" i="21" s="1"/>
  <c r="L85" i="21"/>
  <c r="I93" i="21"/>
  <c r="I85" i="21"/>
  <c r="I91" i="21"/>
  <c r="I64" i="21"/>
  <c r="K90" i="21"/>
  <c r="K59" i="21"/>
  <c r="G107" i="13"/>
  <c r="J85" i="21"/>
  <c r="K91" i="21"/>
  <c r="K64" i="21"/>
  <c r="G104" i="11"/>
  <c r="H59" i="21"/>
  <c r="G107" i="15"/>
  <c r="M85" i="21"/>
  <c r="M93" i="21" s="1"/>
  <c r="L90" i="21" l="1"/>
  <c r="G108" i="14"/>
  <c r="G109" i="10"/>
  <c r="G129" i="10" s="1"/>
  <c r="K93" i="21"/>
  <c r="H90" i="21"/>
  <c r="G109" i="11"/>
  <c r="G109" i="13"/>
  <c r="J93" i="21"/>
  <c r="G109" i="12"/>
  <c r="I90" i="21"/>
  <c r="M95" i="21"/>
  <c r="G109" i="15"/>
  <c r="G129" i="15" s="1"/>
  <c r="M117" i="21" l="1"/>
  <c r="J95" i="21"/>
  <c r="J117" i="21" s="1"/>
  <c r="K117" i="21"/>
  <c r="H95" i="21"/>
  <c r="H117" i="21" s="1"/>
  <c r="I95" i="21"/>
  <c r="I117" i="21" s="1"/>
  <c r="L95" i="21"/>
  <c r="L117" i="21" s="1"/>
  <c r="F91" i="8" l="1"/>
  <c r="F90" i="8"/>
  <c r="F75" i="8"/>
  <c r="F96" i="8" l="1"/>
  <c r="F69" i="8"/>
  <c r="F68" i="8"/>
  <c r="F65" i="8"/>
  <c r="F84" i="8" s="1"/>
  <c r="G35" i="8"/>
  <c r="G94" i="8" l="1"/>
  <c r="G90" i="8"/>
  <c r="G82" i="8"/>
  <c r="G75" i="8"/>
  <c r="G58" i="8"/>
  <c r="G62" i="8"/>
  <c r="G76" i="8"/>
  <c r="G125" i="8"/>
  <c r="G93" i="8"/>
  <c r="G85" i="8"/>
  <c r="G81" i="8"/>
  <c r="G71" i="8"/>
  <c r="G59" i="8"/>
  <c r="G63" i="8"/>
  <c r="G91" i="8"/>
  <c r="G97" i="8"/>
  <c r="G92" i="8"/>
  <c r="G84" i="8"/>
  <c r="G80" i="8"/>
  <c r="G69" i="8"/>
  <c r="G60" i="8"/>
  <c r="G64" i="8"/>
  <c r="G95" i="8"/>
  <c r="G83" i="8"/>
  <c r="G70" i="21" s="1"/>
  <c r="G68" i="8"/>
  <c r="G61" i="8"/>
  <c r="G57" i="8"/>
  <c r="G44" i="21" s="1"/>
  <c r="F102" i="8"/>
  <c r="F76" i="8"/>
  <c r="F86" i="8"/>
  <c r="F105" i="8" s="1"/>
  <c r="G48" i="21"/>
  <c r="G45" i="8"/>
  <c r="G126" i="8" s="1"/>
  <c r="G49" i="21"/>
  <c r="G68" i="21"/>
  <c r="G78" i="21"/>
  <c r="G45" i="21"/>
  <c r="G50" i="21"/>
  <c r="G56" i="21"/>
  <c r="G69" i="21"/>
  <c r="G79" i="21"/>
  <c r="G46" i="21"/>
  <c r="G72" i="21"/>
  <c r="G82" i="21"/>
  <c r="F70" i="8"/>
  <c r="F71" i="8" s="1"/>
  <c r="G58" i="21" s="1"/>
  <c r="G47" i="21"/>
  <c r="G51" i="21"/>
  <c r="G55" i="21"/>
  <c r="G80" i="21"/>
  <c r="G62" i="21"/>
  <c r="G67" i="21"/>
  <c r="G71" i="21"/>
  <c r="G77" i="21"/>
  <c r="G81" i="21"/>
  <c r="F97" i="8"/>
  <c r="G84" i="21" s="1"/>
  <c r="G70" i="8" l="1"/>
  <c r="F72" i="8"/>
  <c r="F103" i="8" s="1"/>
  <c r="G65" i="8"/>
  <c r="G86" i="8"/>
  <c r="F98" i="8"/>
  <c r="F106" i="8" s="1"/>
  <c r="G96" i="8"/>
  <c r="G105" i="8" l="1"/>
  <c r="G92" i="21" s="1"/>
  <c r="G73" i="21"/>
  <c r="G102" i="8"/>
  <c r="G89" i="21" s="1"/>
  <c r="G52" i="21"/>
  <c r="G98" i="8"/>
  <c r="G83" i="21"/>
  <c r="G72" i="8"/>
  <c r="G57" i="21"/>
  <c r="A134" i="2"/>
  <c r="A135" i="2" s="1"/>
  <c r="A136" i="2" s="1"/>
  <c r="G106" i="8" l="1"/>
  <c r="G93" i="21" s="1"/>
  <c r="G85" i="21"/>
  <c r="G103" i="8"/>
  <c r="G90" i="21" s="1"/>
  <c r="G59" i="2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F137" i="2"/>
  <c r="F139" i="2" s="1"/>
  <c r="F140" i="2" s="1"/>
  <c r="G51" i="13" l="1"/>
  <c r="J37" i="21" s="1"/>
  <c r="G51" i="12"/>
  <c r="I37" i="21" s="1"/>
  <c r="G51" i="11"/>
  <c r="H37" i="21" s="1"/>
  <c r="G51" i="10"/>
  <c r="K37" i="21" s="1"/>
  <c r="G50" i="14"/>
  <c r="L37" i="21" s="1"/>
  <c r="G160" i="1"/>
  <c r="G161" i="1" s="1"/>
  <c r="F125" i="2"/>
  <c r="F126" i="2" s="1"/>
  <c r="F128" i="2" s="1"/>
  <c r="A150" i="3"/>
  <c r="A151" i="3" s="1"/>
  <c r="A152" i="3" s="1"/>
  <c r="A153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G199" i="1" l="1"/>
  <c r="H5" i="19" s="1"/>
  <c r="H6" i="19" s="1"/>
  <c r="G49" i="8"/>
  <c r="G36" i="21" s="1"/>
  <c r="G50" i="15"/>
  <c r="M36" i="21" s="1"/>
  <c r="G50" i="10"/>
  <c r="K36" i="21" s="1"/>
  <c r="G50" i="12"/>
  <c r="I36" i="21" s="1"/>
  <c r="G49" i="14"/>
  <c r="L36" i="21" s="1"/>
  <c r="G50" i="13"/>
  <c r="J36" i="21" s="1"/>
  <c r="G50" i="11"/>
  <c r="H36" i="21" s="1"/>
  <c r="F72" i="2"/>
  <c r="F77" i="2" s="1"/>
  <c r="F78" i="2" s="1"/>
  <c r="F80" i="2" s="1"/>
  <c r="G49" i="12" l="1"/>
  <c r="I35" i="21" s="1"/>
  <c r="I39" i="21" s="1"/>
  <c r="G49" i="15"/>
  <c r="G48" i="14"/>
  <c r="G49" i="10"/>
  <c r="G49" i="13"/>
  <c r="G48" i="8"/>
  <c r="G49" i="11"/>
  <c r="H35" i="21" s="1"/>
  <c r="H39" i="21" s="1"/>
  <c r="F77" i="8"/>
  <c r="F104" i="8" s="1"/>
  <c r="F108" i="8" s="1"/>
  <c r="K35" i="21" l="1"/>
  <c r="K39" i="21" s="1"/>
  <c r="G53" i="10"/>
  <c r="G128" i="10" s="1"/>
  <c r="G130" i="10" s="1"/>
  <c r="L35" i="21"/>
  <c r="L39" i="21" s="1"/>
  <c r="G52" i="14"/>
  <c r="G127" i="14" s="1"/>
  <c r="G35" i="21"/>
  <c r="G39" i="21" s="1"/>
  <c r="G116" i="21" s="1"/>
  <c r="G52" i="8"/>
  <c r="G127" i="8" s="1"/>
  <c r="M35" i="21"/>
  <c r="M39" i="21" s="1"/>
  <c r="G53" i="15"/>
  <c r="G128" i="15" s="1"/>
  <c r="J35" i="21"/>
  <c r="J39" i="21" s="1"/>
  <c r="G53" i="13"/>
  <c r="G128" i="13" s="1"/>
  <c r="G130" i="13" s="1"/>
  <c r="G77" i="8"/>
  <c r="G63" i="21"/>
  <c r="G111" i="15" l="1"/>
  <c r="G130" i="15"/>
  <c r="M116" i="21"/>
  <c r="M118" i="21" s="1"/>
  <c r="M99" i="21"/>
  <c r="G104" i="8"/>
  <c r="G64" i="21"/>
  <c r="G53" i="11"/>
  <c r="G128" i="11" s="1"/>
  <c r="G53" i="12"/>
  <c r="G128" i="12" s="1"/>
  <c r="G130" i="12" s="1"/>
  <c r="M103" i="21" l="1"/>
  <c r="G115" i="15"/>
  <c r="G108" i="8"/>
  <c r="G128" i="8" s="1"/>
  <c r="G91" i="21"/>
  <c r="G111" i="12"/>
  <c r="G111" i="10"/>
  <c r="I116" i="21"/>
  <c r="I118" i="21" s="1"/>
  <c r="I99" i="21"/>
  <c r="K116" i="21"/>
  <c r="K118" i="21" s="1"/>
  <c r="K99" i="21"/>
  <c r="G129" i="14"/>
  <c r="G110" i="14"/>
  <c r="G130" i="11"/>
  <c r="G111" i="11"/>
  <c r="G111" i="13"/>
  <c r="L116" i="21"/>
  <c r="L118" i="21" s="1"/>
  <c r="L99" i="21"/>
  <c r="H116" i="21"/>
  <c r="H118" i="21" s="1"/>
  <c r="H99" i="21"/>
  <c r="J116" i="21"/>
  <c r="J118" i="21" s="1"/>
  <c r="J99" i="21"/>
  <c r="G115" i="11" l="1"/>
  <c r="G116" i="11" s="1"/>
  <c r="K103" i="21"/>
  <c r="K104" i="21" s="1"/>
  <c r="K105" i="21" s="1"/>
  <c r="G115" i="10"/>
  <c r="G116" i="10" s="1"/>
  <c r="H103" i="21"/>
  <c r="G115" i="13"/>
  <c r="M104" i="21"/>
  <c r="M105" i="21" s="1"/>
  <c r="J103" i="21"/>
  <c r="J104" i="21" s="1"/>
  <c r="J105" i="21" s="1"/>
  <c r="G115" i="12"/>
  <c r="G116" i="12" s="1"/>
  <c r="G117" i="12" s="1"/>
  <c r="G116" i="15"/>
  <c r="G117" i="15" s="1"/>
  <c r="G122" i="15" s="1"/>
  <c r="G131" i="15" s="1"/>
  <c r="L103" i="21"/>
  <c r="L104" i="21" s="1"/>
  <c r="L105" i="21" s="1"/>
  <c r="G114" i="14"/>
  <c r="G115" i="14" s="1"/>
  <c r="G116" i="14" s="1"/>
  <c r="G121" i="14" s="1"/>
  <c r="G130" i="14" s="1"/>
  <c r="I103" i="21"/>
  <c r="G129" i="8"/>
  <c r="G95" i="21"/>
  <c r="G110" i="8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M110" i="21" l="1"/>
  <c r="M119" i="21" s="1"/>
  <c r="M120" i="21" s="1"/>
  <c r="G130" i="21" s="1"/>
  <c r="I130" i="21" s="1"/>
  <c r="K130" i="21" s="1"/>
  <c r="G117" i="10"/>
  <c r="I104" i="21"/>
  <c r="I105" i="21" s="1"/>
  <c r="G117" i="11"/>
  <c r="G122" i="11" s="1"/>
  <c r="G131" i="11" s="1"/>
  <c r="G132" i="11" s="1"/>
  <c r="D9" i="16" s="1"/>
  <c r="G114" i="8"/>
  <c r="L110" i="21"/>
  <c r="L119" i="21" s="1"/>
  <c r="L120" i="21" s="1"/>
  <c r="G129" i="21" s="1"/>
  <c r="I129" i="21" s="1"/>
  <c r="K129" i="21" s="1"/>
  <c r="G116" i="13"/>
  <c r="G117" i="13" s="1"/>
  <c r="G122" i="13" s="1"/>
  <c r="G131" i="13" s="1"/>
  <c r="H104" i="21"/>
  <c r="G131" i="14"/>
  <c r="D13" i="16" s="1"/>
  <c r="G132" i="15"/>
  <c r="D14" i="16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G117" i="21"/>
  <c r="G118" i="21" s="1"/>
  <c r="G99" i="21"/>
  <c r="J110" i="21"/>
  <c r="J119" i="21" s="1"/>
  <c r="J120" i="21" s="1"/>
  <c r="G127" i="21" s="1"/>
  <c r="I127" i="21" s="1"/>
  <c r="K127" i="21" s="1"/>
  <c r="K110" i="21"/>
  <c r="K119" i="21" s="1"/>
  <c r="K120" i="21" s="1"/>
  <c r="G128" i="21" s="1"/>
  <c r="I128" i="21" s="1"/>
  <c r="K128" i="21" s="1"/>
  <c r="G122" i="12"/>
  <c r="G131" i="12" s="1"/>
  <c r="G115" i="8" l="1"/>
  <c r="H105" i="21"/>
  <c r="H110" i="21" s="1"/>
  <c r="H119" i="21" s="1"/>
  <c r="H120" i="21" s="1"/>
  <c r="G125" i="21" s="1"/>
  <c r="I125" i="21" s="1"/>
  <c r="K125" i="21" s="1"/>
  <c r="G103" i="21"/>
  <c r="G104" i="21" s="1"/>
  <c r="E14" i="16"/>
  <c r="I14" i="16" s="1"/>
  <c r="F14" i="16"/>
  <c r="J14" i="16" s="1"/>
  <c r="F13" i="16"/>
  <c r="J13" i="16" s="1"/>
  <c r="E13" i="16"/>
  <c r="I13" i="16" s="1"/>
  <c r="G132" i="13"/>
  <c r="D11" i="16" s="1"/>
  <c r="G132" i="12"/>
  <c r="D10" i="16" s="1"/>
  <c r="E9" i="16"/>
  <c r="I9" i="16" s="1"/>
  <c r="F9" i="16"/>
  <c r="J9" i="16" s="1"/>
  <c r="I110" i="21"/>
  <c r="I119" i="21" s="1"/>
  <c r="I120" i="21" s="1"/>
  <c r="G126" i="21" s="1"/>
  <c r="I126" i="21" s="1"/>
  <c r="K126" i="21" s="1"/>
  <c r="G122" i="10"/>
  <c r="G131" i="10" s="1"/>
  <c r="G105" i="21" l="1"/>
  <c r="G110" i="21" s="1"/>
  <c r="G119" i="21" s="1"/>
  <c r="G120" i="21" s="1"/>
  <c r="G124" i="21" s="1"/>
  <c r="I124" i="21" s="1"/>
  <c r="K124" i="21" s="1"/>
  <c r="J131" i="21" s="1"/>
  <c r="H9" i="19" s="1"/>
  <c r="H10" i="19" s="1"/>
  <c r="G116" i="8"/>
  <c r="G121" i="8" s="1"/>
  <c r="G130" i="8" s="1"/>
  <c r="G131" i="8" s="1"/>
  <c r="D8" i="16" s="1"/>
  <c r="G132" i="10"/>
  <c r="D12" i="16" s="1"/>
  <c r="F11" i="16"/>
  <c r="J11" i="16" s="1"/>
  <c r="E11" i="16"/>
  <c r="I11" i="16" s="1"/>
  <c r="F10" i="16"/>
  <c r="J10" i="16" s="1"/>
  <c r="E10" i="16"/>
  <c r="I10" i="16" s="1"/>
  <c r="K14" i="16"/>
  <c r="K9" i="16"/>
  <c r="K13" i="16"/>
  <c r="F8" i="16" l="1"/>
  <c r="J8" i="16" s="1"/>
  <c r="E8" i="16"/>
  <c r="I8" i="16" s="1"/>
  <c r="F12" i="16"/>
  <c r="J12" i="16" s="1"/>
  <c r="E12" i="16"/>
  <c r="I12" i="16" s="1"/>
  <c r="K10" i="16"/>
  <c r="K11" i="16"/>
  <c r="K8" i="16" l="1"/>
  <c r="K12" i="16"/>
  <c r="K15" i="16" s="1"/>
  <c r="H59" i="26" s="1"/>
  <c r="H13" i="19" s="1"/>
  <c r="H14" i="19" s="1"/>
  <c r="H18" i="19" l="1"/>
  <c r="H17" i="19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<sst xmlns="http://schemas.openxmlformats.org/spreadsheetml/2006/main" count="4044" uniqueCount="1184">
  <si>
    <t>Fancoil</t>
  </si>
  <si>
    <t>Correia B-55</t>
  </si>
  <si>
    <t>Torre</t>
  </si>
  <si>
    <t>Correia B-195</t>
  </si>
  <si>
    <t>Chiller</t>
  </si>
  <si>
    <t>Kg</t>
  </si>
  <si>
    <t>Pastilhas Inibidoras de crescimento microbiológico</t>
  </si>
  <si>
    <t>Correia B-42</t>
  </si>
  <si>
    <t>Split/ACJ</t>
  </si>
  <si>
    <t>L</t>
  </si>
  <si>
    <t>Dutos</t>
  </si>
  <si>
    <t>Disco de corte 4.1/2''x1/8''x7/8''</t>
  </si>
  <si>
    <t>Correia B-41</t>
  </si>
  <si>
    <t>Bombas</t>
  </si>
  <si>
    <t>m</t>
  </si>
  <si>
    <t>Exaustor</t>
  </si>
  <si>
    <t>Correia A-37</t>
  </si>
  <si>
    <t>M³</t>
  </si>
  <si>
    <t>Mangueira Cristal 1/2"</t>
  </si>
  <si>
    <t>Rolamento 6310</t>
  </si>
  <si>
    <t>Rolamento 6312</t>
  </si>
  <si>
    <t>Sinalizador de LED 220V</t>
  </si>
  <si>
    <t>Cabo flexível 16 mm²</t>
  </si>
  <si>
    <t>Fita perfurada 17mm rolo 30 m</t>
  </si>
  <si>
    <t>Quadros</t>
  </si>
  <si>
    <t>Tira elástica para acoplamento</t>
  </si>
  <si>
    <t>kg</t>
  </si>
  <si>
    <t>Recondicionamento de bomba centrífuga 50 CV</t>
  </si>
  <si>
    <t>Recondicionamento de bomba centrífuga 75 CV</t>
  </si>
  <si>
    <t>Medição</t>
  </si>
  <si>
    <t>Dreno</t>
  </si>
  <si>
    <t>Isolamento</t>
  </si>
  <si>
    <t>Fusível diazed 35A</t>
  </si>
  <si>
    <t>Fusível diazed 6A</t>
  </si>
  <si>
    <t>Recarga de gás nitrogênio</t>
  </si>
  <si>
    <t>Recarga de gás acetileno</t>
  </si>
  <si>
    <t>Recarga de gás oxigenio</t>
  </si>
  <si>
    <t>Vareta de solda para ligas de cobre (Ref.: Foscoper)</t>
  </si>
  <si>
    <t>Tubo de cobre 7/8''</t>
  </si>
  <si>
    <t>Tubo de cobre 1''</t>
  </si>
  <si>
    <t>Tubo de cobre 1.1/8''</t>
  </si>
  <si>
    <t>Compressor de 48.000 Btu/h</t>
  </si>
  <si>
    <t>Óleo para bomba de vácuo</t>
  </si>
  <si>
    <t>Joelho PVC soldável 90º 20 mm</t>
  </si>
  <si>
    <t>Joelho PVC soldável 45º 20 mm</t>
  </si>
  <si>
    <t>Joelho PVC soldável 45º 25 mm</t>
  </si>
  <si>
    <t>Joelho PVC soldável 90º 25 mm</t>
  </si>
  <si>
    <t>Luva PVC soldável 25 mm</t>
  </si>
  <si>
    <t>Luva PVC soldável 20 mm</t>
  </si>
  <si>
    <t>Mangueira Cristal 1/4''</t>
  </si>
  <si>
    <t>Tubo isolante esponjoso 1/4''</t>
  </si>
  <si>
    <t>Tubo isolante esponjoso 3/8''</t>
  </si>
  <si>
    <t>Tubo isolante esponjoso 1/2''</t>
  </si>
  <si>
    <t>Tubo isolante esponjoso 5/8''</t>
  </si>
  <si>
    <t>Tubo isolante esponjoso 3/4''</t>
  </si>
  <si>
    <t>Tubo isolante esponjoso 7/8''</t>
  </si>
  <si>
    <t>Tubo isolante esponjoso 1''</t>
  </si>
  <si>
    <t>Tubo isolante esponjoso 1.1/8''</t>
  </si>
  <si>
    <t>Cobre</t>
  </si>
  <si>
    <t>Compressor de 36.000 Btu/h</t>
  </si>
  <si>
    <t>Ventilador axial para unidade condensadora</t>
  </si>
  <si>
    <t>Motor do ventilador da unidade condensadora</t>
  </si>
  <si>
    <t>Motor da turbina da unidade evaporadora</t>
  </si>
  <si>
    <t>Motor do direcionador de ar (aletas da evaporadora)</t>
  </si>
  <si>
    <t>Cabo flexível 10 mm²</t>
  </si>
  <si>
    <t>Cabo flexível 6 mm²</t>
  </si>
  <si>
    <t>Cabo flexível 4 mm²</t>
  </si>
  <si>
    <t>Cabo flexível 2,5 mm²</t>
  </si>
  <si>
    <t>Cabo flexível 1,5 mm²</t>
  </si>
  <si>
    <t>Capacitor 16 a 60 UF (Micro-Farad)</t>
  </si>
  <si>
    <t>Capacitor 1 a 15 UF (Micro-Farad)</t>
  </si>
  <si>
    <t>Ferragens</t>
  </si>
  <si>
    <t>Correia A-35</t>
  </si>
  <si>
    <t>Correia A-27</t>
  </si>
  <si>
    <t>Correia B-67</t>
  </si>
  <si>
    <t>Luva de cobre 1''</t>
  </si>
  <si>
    <t>Curva de cobre 45º 1"</t>
  </si>
  <si>
    <t>Curva de cobre 45º 1.1/8"</t>
  </si>
  <si>
    <t>Curva de cobre 45º 7/8"</t>
  </si>
  <si>
    <t>Curva de cobre 90º 1"</t>
  </si>
  <si>
    <t>Curva de cobre 90º 7/8"</t>
  </si>
  <si>
    <t>Rolamento do eixo da torre de resfriamento (Ref.: 32210 J2/Q)</t>
  </si>
  <si>
    <t>Temporizador de 0 a 1,5 min 110V</t>
  </si>
  <si>
    <t>Fusível NH 125A din:1</t>
  </si>
  <si>
    <t>Protetor térmico para compressores de ar-condicionado</t>
  </si>
  <si>
    <t>Exaustor axial 150 mm 220V com grelha</t>
  </si>
  <si>
    <t>EXAUSTOR INDUST. 30CM 220V</t>
  </si>
  <si>
    <t>EXAUSTOR INDUST. 50CM 220V</t>
  </si>
  <si>
    <t>Exaustor 25 CM 220V</t>
  </si>
  <si>
    <t>Graxa para lubrificação de rolamentos</t>
  </si>
  <si>
    <t>Retífica de compressor do Chiller (Ref.: Carrier modelo 30 HR 120)</t>
  </si>
  <si>
    <t>Impermeabilizante asfáltico frio (Ref.: Frioasfalto)</t>
  </si>
  <si>
    <t>Cabo flexível PP 3 x 4,0 mm</t>
  </si>
  <si>
    <t>Cabo flexível PP 3 x 6,0 mm</t>
  </si>
  <si>
    <t>Cabo flexível PP 4 x 1,5mm</t>
  </si>
  <si>
    <t>Cabo flexivel PP 3 x 2,5 mm</t>
  </si>
  <si>
    <t>Óleo sintético compatível com R-410A e R-407C (Ref.: Poliolester 160 PZ)</t>
  </si>
  <si>
    <t>Manômetro rosca 1/2'' NPT ou BSP</t>
  </si>
  <si>
    <t>Filtro de ar lavável para evaporadora</t>
  </si>
  <si>
    <t>Contator trifásico 110V, 32A, 6 polos, NA</t>
  </si>
  <si>
    <t>Contator trifásico 220V, 32A, 6 polos, NA</t>
  </si>
  <si>
    <t>Fita adesiva cinza 48MMX50M</t>
  </si>
  <si>
    <t>Luva de correr 100 MM ESG</t>
  </si>
  <si>
    <t>Junção de redução PVC 100 x 50 MM ESG</t>
  </si>
  <si>
    <t>Luva de correr 50 MM ESG</t>
  </si>
  <si>
    <t>Alicate bico chato</t>
  </si>
  <si>
    <t>Alicate de bico</t>
  </si>
  <si>
    <t>Alicate de corte</t>
  </si>
  <si>
    <t>Alicate de pressão</t>
  </si>
  <si>
    <t>Alicate universal</t>
  </si>
  <si>
    <t>Alicate bico de papagaio (Alicate bomba d'água)</t>
  </si>
  <si>
    <t>Chave ajustável 12"</t>
  </si>
  <si>
    <t>Chave ajustável 15"</t>
  </si>
  <si>
    <t>jogo</t>
  </si>
  <si>
    <t>Estilete</t>
  </si>
  <si>
    <t>Jogo</t>
  </si>
  <si>
    <t>Jogo de chaves Allen de 1,5 a 10 mm</t>
  </si>
  <si>
    <t>Jogo de chaves Allen de 1/8" a 9/16"</t>
  </si>
  <si>
    <t>Marreta 0,5kg cabo de madeira</t>
  </si>
  <si>
    <t>Martelo de borracha</t>
  </si>
  <si>
    <t>Serrote para cortar gesso</t>
  </si>
  <si>
    <t>Talhadeira</t>
  </si>
  <si>
    <t>Multímetro (Volt/Ohm/Amp)</t>
  </si>
  <si>
    <t>Estopa</t>
  </si>
  <si>
    <t>Flanela</t>
  </si>
  <si>
    <t>Lâmina de serra manual</t>
  </si>
  <si>
    <t>pct</t>
  </si>
  <si>
    <t>Rodo</t>
  </si>
  <si>
    <t>Vassoura</t>
  </si>
  <si>
    <t>Bomba lava-jato (lavadora de alta pressão)</t>
  </si>
  <si>
    <t>Moto esmeril de bancada</t>
  </si>
  <si>
    <t>Vacuômetro</t>
  </si>
  <si>
    <t>ITEM</t>
  </si>
  <si>
    <t>USO</t>
  </si>
  <si>
    <t>DESCRIÇÃO DO ITEM</t>
  </si>
  <si>
    <t>VALOR UNIT.</t>
  </si>
  <si>
    <t>VALOR TOTAL</t>
  </si>
  <si>
    <t>Furadeira elétrica ½”</t>
  </si>
  <si>
    <t>Ferro de solda</t>
  </si>
  <si>
    <t>Conjunto de solda oxigênio e acetileno PPU</t>
  </si>
  <si>
    <t>Balde</t>
  </si>
  <si>
    <t>Jogo de brocas de aço carbono com 25 peças 1 a 13 mm</t>
  </si>
  <si>
    <t>Arco de serra</t>
  </si>
  <si>
    <t>Broca de encaixe SDS plus 20 mm x 300 mm</t>
  </si>
  <si>
    <t>Jogo de brocas de vídea com 5 peças 4 a 10 mm</t>
  </si>
  <si>
    <t>Bomba de vácuo 12 CFM</t>
  </si>
  <si>
    <t>Recolhedora e recicladora de gás</t>
  </si>
  <si>
    <t>Chave de grifo 36"</t>
  </si>
  <si>
    <t>Compressor portátil 2 HP</t>
  </si>
  <si>
    <t>Termômetro digital tipo espeto com range -10°C à +50°C</t>
  </si>
  <si>
    <t>Saca polia de 3 garras 10''</t>
  </si>
  <si>
    <t>Arruela lisa galvanizada 1/4"</t>
  </si>
  <si>
    <t>Porca sextavada galvanizada 1/4''</t>
  </si>
  <si>
    <t xml:space="preserve">Fusível diazed 2A </t>
  </si>
  <si>
    <t>Contator trifásico 22A, bobina 220V</t>
  </si>
  <si>
    <t>Filtro secador para chiller (Ref.: D48)</t>
  </si>
  <si>
    <t>Óleo lubrificante para bomba centrífuga (Ref.: Castrol Hyspin AWS-68 ou similar)</t>
  </si>
  <si>
    <t>Placas eletrônicas microprocessadas</t>
  </si>
  <si>
    <t>Rolamento 6002-2Z</t>
  </si>
  <si>
    <t>Rolamento 6203-2Z</t>
  </si>
  <si>
    <t>Rolamento 6206-2Z</t>
  </si>
  <si>
    <t>Rolamento 6307-2Z</t>
  </si>
  <si>
    <t>Rolamento YEL 205-100-2F</t>
  </si>
  <si>
    <t>Rolamento YEL 207-107-2F</t>
  </si>
  <si>
    <t>Rebitador manual tipo alicate</t>
  </si>
  <si>
    <t>Camisa de malha com manga curta</t>
  </si>
  <si>
    <t>Calça jeans com logotipo da empresa</t>
  </si>
  <si>
    <t>Un</t>
  </si>
  <si>
    <t>Par de botas de segurança de couro com solado de borracha com CA  - Norma ABNT NBR 12561:1992</t>
  </si>
  <si>
    <t>DESCRIÇÃO DE UM CONJUNTO PARA TÉCNICOS E AUXILIARES DE SERVIÇOS GERAIS</t>
  </si>
  <si>
    <t>QTDE.</t>
  </si>
  <si>
    <t>UD</t>
  </si>
  <si>
    <t>Recondicionamento do conjunto de eixo e mancais da torre de resfriamento</t>
  </si>
  <si>
    <t>Enchimento e torneamento de eixos com bitolas variadas</t>
  </si>
  <si>
    <t>VALOR TOTAL PARA UM CONJUNTO</t>
  </si>
  <si>
    <t>VALOR ESTIMADO ANUAL COM UNIFORMES POR FUNCIONÁRIO</t>
  </si>
  <si>
    <t>Quantidade de conjuntos por funcionário em um ano</t>
  </si>
  <si>
    <t>UD.</t>
  </si>
  <si>
    <t>Cantoneira de ferro galvanizado  1.1/2'' x 1/4'' - 3,40 kg/m</t>
  </si>
  <si>
    <t>Chapa de aço galvanizada  bitola GSG 22 - 6,40 kg/m²</t>
  </si>
  <si>
    <t>Curva de cobre 90º 1.1/8"</t>
  </si>
  <si>
    <t>Tubo PVC Soldável PVC 20 mm</t>
  </si>
  <si>
    <t>Tubo PVC Soldável PVC 25 mm</t>
  </si>
  <si>
    <t>Te PVC soldável 20 mm</t>
  </si>
  <si>
    <t>Te PVC soldável 25 mm</t>
  </si>
  <si>
    <t>VERGALHAO ZINCADO ROSCA TOTAL, 1/4 " (6,3 MM)</t>
  </si>
  <si>
    <t>Placa de isopor 1000mm X 500mm X 10 mm</t>
  </si>
  <si>
    <t>Tubo de cobre flexível 1/2''</t>
  </si>
  <si>
    <t>Tubo de cobre flexível 1/4"</t>
  </si>
  <si>
    <t>Tubo de cobre flexível 3/4''</t>
  </si>
  <si>
    <t>Tubo de cobre flexível 3/16"</t>
  </si>
  <si>
    <t>Tubo de cobre flexível 3/8"</t>
  </si>
  <si>
    <t>Tubo de cobre flexível 5/8"</t>
  </si>
  <si>
    <t>Tubo de cobre flexível 5/16"</t>
  </si>
  <si>
    <t>Duto flexível de alumínio 150mm</t>
  </si>
  <si>
    <t>Poço termométrico com conexão fêmea de 1/2'' e macho de 1/2'' para haste de 100mm</t>
  </si>
  <si>
    <t>Poço termométrico com conexão fêmea de 1/2'' e macho de 1/2'' para haste de 50mm</t>
  </si>
  <si>
    <t>Gás refrigerante R-22</t>
  </si>
  <si>
    <t>Gás refrigerante R-410A</t>
  </si>
  <si>
    <t>Fita isolante 19MMx20M</t>
  </si>
  <si>
    <t>Fita veda roscas 18MMx10M (teflon)</t>
  </si>
  <si>
    <t>Fita aluminizada 50MMx30M</t>
  </si>
  <si>
    <t>BACEN</t>
  </si>
  <si>
    <t>Solda estanho (carretel 500 gramas)</t>
  </si>
  <si>
    <t>Bomba de remoção de condensado para evaporadora acima de 30.000 Btu/h - 220V</t>
  </si>
  <si>
    <t>Bomba de remoção de condensado para evaporadora até 30.000 Btu/h - 220V</t>
  </si>
  <si>
    <t>Base unipolar para fusível NH1, 250A</t>
  </si>
  <si>
    <t>Fusível NH 200 a 250A din:1</t>
  </si>
  <si>
    <t>Óculos de proteção</t>
  </si>
  <si>
    <t>Fita isolante de borracha autofusão</t>
  </si>
  <si>
    <t>Escada dupla de abrir em alumínio, modelo pintor, 8 degraus</t>
  </si>
  <si>
    <t>Escada extensível em alumínio com 6m estendida</t>
  </si>
  <si>
    <t>Aspirador de pó e líquidos</t>
  </si>
  <si>
    <t>Ud.</t>
  </si>
  <si>
    <t>Chumbador, diâmetro 1/4'' com parafuso 1/4''x 40mm''</t>
  </si>
  <si>
    <t>Contator trifásico 65A, bobina 220V</t>
  </si>
  <si>
    <t>Contator trifásico 95A, bobina 220V</t>
  </si>
  <si>
    <t>Controle remoto para split</t>
  </si>
  <si>
    <t>Fusível NH 36 a 80A T00</t>
  </si>
  <si>
    <t>Gás refrigerante R-141B</t>
  </si>
  <si>
    <t>Gás refrigerante R-407C</t>
  </si>
  <si>
    <t>Luva PVC soldável com rosca 20x1/2''</t>
  </si>
  <si>
    <t>m²</t>
  </si>
  <si>
    <t>Porca de travamento da polia da torre (Ref.: Porca sextavada M 39 MA-4,00 POL CH 85) ou similar</t>
  </si>
  <si>
    <t>Rele de sobrecarga trifásico 32 a 50A (Ref.: WEG RW 67)</t>
  </si>
  <si>
    <t>Retentor 50x65x8 ou similar</t>
  </si>
  <si>
    <t>Retentor 46x62x7 ou similar</t>
  </si>
  <si>
    <t>Resistência cartucho 130W 12,5x120 mm ou similar para aquecimento de óleo do chiller</t>
  </si>
  <si>
    <t>Termômetro com mostrador de ponteiro rosca de 1/2'' NPT ou BSP</t>
  </si>
  <si>
    <t>Acoplamento (luva elástica) E112 ou similar</t>
  </si>
  <si>
    <t>Acoplamento (luva elástica) E128 ou similar</t>
  </si>
  <si>
    <t>Acoplamento (luva elástica) E82 ou similar</t>
  </si>
  <si>
    <t>Óleo mineral compatível com R-22 (Ref.: Capela 68 ou similar)</t>
  </si>
  <si>
    <t>Kit flangeador com cortador de tubos</t>
  </si>
  <si>
    <t>Confecção de furo e rasgo de chaveta para acoplamentos e polias</t>
  </si>
  <si>
    <t>Polia de ferro fundido 140 mm de diâmetro 3 canais B ou similar (Torre Motor)</t>
  </si>
  <si>
    <t>Polia de ferro fundido 765 mm de diâmetro 3 canais tipo B ou similar (Torre Ventilador)</t>
  </si>
  <si>
    <t>Torneira metálica de boia convencional para caixa d'água, 1", com haste metálica e balão plástico</t>
  </si>
  <si>
    <t>Kit manovacuômetro completo (Manifold)</t>
  </si>
  <si>
    <t>Extensão elétrica</t>
  </si>
  <si>
    <t>Detergente</t>
  </si>
  <si>
    <t>Rebite de alumínio vazado de repuxo 3,2 x 8 mm (1KG=1025 unidades)</t>
  </si>
  <si>
    <t>PARTE I - ROL EXEMPLIFICATIVO DE FERRAMENTAL BÁSICO E EQUIPAMENTOS</t>
  </si>
  <si>
    <t>PARTE III - UNIFORMES</t>
  </si>
  <si>
    <t>Torno de bancada Nº 3</t>
  </si>
  <si>
    <t>Megômetro para teste de isolação de motores e circuitos eletrônicos</t>
  </si>
  <si>
    <t>Bomba manual para graxa</t>
  </si>
  <si>
    <t>Detergente Desengraxante Biodegradável (Ref.: Thilex ou similar)</t>
  </si>
  <si>
    <t>Selante tipo veda calha para metal e fibrocimento</t>
  </si>
  <si>
    <t>Bucha de nylon sem aba S6 com parafuso 4,2 x 40 mm em aço zincado com rosca soberba, cabeça chata e fenda phillips</t>
  </si>
  <si>
    <t>Bucha de nylon sem aba S8 com parafuso 4,8 x 50 mm em aço zincado com rosca soberba, cabeça chata e fenda phillips</t>
  </si>
  <si>
    <t>Abraçadeira de nylon para amarração de cabos, 390 x 4,6 mm</t>
  </si>
  <si>
    <t>Abraçadeira em aço para amarração de eletrodutos, tipo "D" 1/2'' com parafuso de fixação</t>
  </si>
  <si>
    <t>Abraçadeira em aço para amarração de eletrodutos, tipo "D" 3/4'' com parafuso de fixação</t>
  </si>
  <si>
    <t>Parafuso sextavado galvanizado 1/4''x1''</t>
  </si>
  <si>
    <t>Luva de raspa</t>
  </si>
  <si>
    <t>Par</t>
  </si>
  <si>
    <t>Luva pigmentada</t>
  </si>
  <si>
    <t>Máscara descartável (3M ou similar)</t>
  </si>
  <si>
    <t>Cinturão de segurança tipo paraquedista, fivela em aço, ajuste no suspensário, cintura e pernas</t>
  </si>
  <si>
    <t>Capacete de segurança aba frontal com suspensão de polietileno</t>
  </si>
  <si>
    <t>Pasta para solda de tubos e conexões de cobre 250g</t>
  </si>
  <si>
    <t>Pasta desengraxante para mãos</t>
  </si>
  <si>
    <t>Pasta lubrificante para tubos e conexões com junta elástica 400g</t>
  </si>
  <si>
    <t xml:space="preserve">ANEXO II </t>
  </si>
  <si>
    <t>TIPO EQUIPAMENTO</t>
  </si>
  <si>
    <t>PAVIMENTO</t>
  </si>
  <si>
    <t>FABRICANTE</t>
  </si>
  <si>
    <t>TORRE DE ARREFECIMENTO</t>
  </si>
  <si>
    <t>TORRE 1</t>
  </si>
  <si>
    <t>1S</t>
  </si>
  <si>
    <t>TORRE 2</t>
  </si>
  <si>
    <t>TORRE 3 (desativada)</t>
  </si>
  <si>
    <t>CHILLER</t>
  </si>
  <si>
    <t>CHILLER COND. A ÁGUA</t>
  </si>
  <si>
    <t>120 TR</t>
  </si>
  <si>
    <t>CARRIER</t>
  </si>
  <si>
    <t>BOMBA</t>
  </si>
  <si>
    <t>BOMBA ÁGUA COND.</t>
  </si>
  <si>
    <t>75 CV</t>
  </si>
  <si>
    <t>BOMBA ÁGUA GELADA</t>
  </si>
  <si>
    <t>FANCOIL</t>
  </si>
  <si>
    <t>FANCOIL SS CARREGADORES</t>
  </si>
  <si>
    <t>FANCOIL SS AUDITÓRIO</t>
  </si>
  <si>
    <t>FANCOIL SS B</t>
  </si>
  <si>
    <t>FANCOIL SS C</t>
  </si>
  <si>
    <t>FANCOIL SS D</t>
  </si>
  <si>
    <t>FANCOIL T AUDITÓRIO</t>
  </si>
  <si>
    <t>TÉRREO</t>
  </si>
  <si>
    <t>FANCOIL T A</t>
  </si>
  <si>
    <t>FANCOIL T B</t>
  </si>
  <si>
    <t>FANCOIL T C</t>
  </si>
  <si>
    <t>FANCOIL T D</t>
  </si>
  <si>
    <t>FANCOIL 1º A</t>
  </si>
  <si>
    <t>FANCOIL 1º B</t>
  </si>
  <si>
    <t>FANCOIL 1º C</t>
  </si>
  <si>
    <t>FANCOIL 1º D</t>
  </si>
  <si>
    <t>FANCOIL 2º A</t>
  </si>
  <si>
    <t>2º</t>
  </si>
  <si>
    <t>FANCOIL 2º B</t>
  </si>
  <si>
    <t>FANCOIL 2º C</t>
  </si>
  <si>
    <t>FANCOIL 2º D</t>
  </si>
  <si>
    <t>FANCOIL 3º A</t>
  </si>
  <si>
    <t>3º</t>
  </si>
  <si>
    <t>FANCOIL 3º B</t>
  </si>
  <si>
    <t>FANCOIL 3º C</t>
  </si>
  <si>
    <t>FANCOIL 3º D</t>
  </si>
  <si>
    <t>FANCOIL 4º A</t>
  </si>
  <si>
    <t>4º</t>
  </si>
  <si>
    <t>FANCOIL 4º B</t>
  </si>
  <si>
    <t>FANCOIL 4º C</t>
  </si>
  <si>
    <t>FANCOIL 4º D</t>
  </si>
  <si>
    <t>FANCOIL 5º A</t>
  </si>
  <si>
    <t>5º</t>
  </si>
  <si>
    <t>FANCOIL 5º B</t>
  </si>
  <si>
    <t>FANCOIL 5º C</t>
  </si>
  <si>
    <t>FANCOIL 5º D</t>
  </si>
  <si>
    <t>FANCOIL 6º A</t>
  </si>
  <si>
    <t>6º</t>
  </si>
  <si>
    <t>FANCOIL 6º B</t>
  </si>
  <si>
    <t>FANCOIL 6º C</t>
  </si>
  <si>
    <t>FANCOIL 6º D</t>
  </si>
  <si>
    <t>FANCOIL 7º A</t>
  </si>
  <si>
    <t>7º</t>
  </si>
  <si>
    <t>FANCOIL 7º B</t>
  </si>
  <si>
    <t>FANCOIL 7º C</t>
  </si>
  <si>
    <t>FANCOIL 7º D</t>
  </si>
  <si>
    <t>FANCOIL 8º A</t>
  </si>
  <si>
    <t>8º</t>
  </si>
  <si>
    <t>FANCOIL 8º B</t>
  </si>
  <si>
    <t>FANCOIL 8º C</t>
  </si>
  <si>
    <t>FANCOIL 8º D</t>
  </si>
  <si>
    <t>FANCOIL 9º A</t>
  </si>
  <si>
    <t>9º</t>
  </si>
  <si>
    <t>FANCOIL 9º B</t>
  </si>
  <si>
    <t>FANCOIL 9º C</t>
  </si>
  <si>
    <t>FANCOIL 9º D</t>
  </si>
  <si>
    <t xml:space="preserve">ANEXO III </t>
  </si>
  <si>
    <t>ESTIMATIVA ANUAL</t>
  </si>
  <si>
    <t>Relação dos equipamentos instalados no Bloco K e depósitos</t>
  </si>
  <si>
    <t>POTÊNCIA</t>
  </si>
  <si>
    <t>B</t>
  </si>
  <si>
    <t>C</t>
  </si>
  <si>
    <t>D</t>
  </si>
  <si>
    <t>A</t>
  </si>
  <si>
    <t>DESCRIÇÃO</t>
  </si>
  <si>
    <t>GARAGEM</t>
  </si>
  <si>
    <t>50 CV</t>
  </si>
  <si>
    <t>KSB</t>
  </si>
  <si>
    <t>SOBRELOJA</t>
  </si>
  <si>
    <t>Anel de borracha para conexão PVC 100 MM ESGOTO</t>
  </si>
  <si>
    <t>Anel de borracha para conexão PVC 50 MM ESGOTO</t>
  </si>
  <si>
    <t>ELGIN</t>
  </si>
  <si>
    <t>GREE</t>
  </si>
  <si>
    <t>LG</t>
  </si>
  <si>
    <t>TRANE</t>
  </si>
  <si>
    <t>ELECTROLUX</t>
  </si>
  <si>
    <t>KOMECO</t>
  </si>
  <si>
    <t>SPLIT</t>
  </si>
  <si>
    <t>SPLIT REAL JG SERVIÇOS</t>
  </si>
  <si>
    <t>SPLIT CAPITAL SERVICE</t>
  </si>
  <si>
    <t>TOTALINE</t>
  </si>
  <si>
    <t>SPLIT POLO CLIMA G25</t>
  </si>
  <si>
    <t>SPLIT G13</t>
  </si>
  <si>
    <t>SPLIT G12</t>
  </si>
  <si>
    <t>SPLIT RCS ESTABILIZADA</t>
  </si>
  <si>
    <t>SPLIT SALA DO TRANSPORTE</t>
  </si>
  <si>
    <t>SPLIT REFEITÓRIO VIGILANTES</t>
  </si>
  <si>
    <t>SPLIT SALA S43</t>
  </si>
  <si>
    <t>SPLIT SALA S44</t>
  </si>
  <si>
    <t>SPLIT SALA S46</t>
  </si>
  <si>
    <t>SPLIT SALA S75</t>
  </si>
  <si>
    <t>30.000 BTU/H</t>
  </si>
  <si>
    <t>9.000 BTU/H</t>
  </si>
  <si>
    <t>24.000 BTU/H</t>
  </si>
  <si>
    <t>18.000 BTU/H</t>
  </si>
  <si>
    <t>36.000 BTU/H</t>
  </si>
  <si>
    <t>FUJITSU</t>
  </si>
  <si>
    <t>SPLIT SALA T13</t>
  </si>
  <si>
    <t>SPLIT SALA T38</t>
  </si>
  <si>
    <t>SPLIT SALA T41</t>
  </si>
  <si>
    <t>20.000 BTU/H</t>
  </si>
  <si>
    <t>SPLIT SALA 232</t>
  </si>
  <si>
    <t>SPLIT SALA 254</t>
  </si>
  <si>
    <t>SPLIT SALA 282</t>
  </si>
  <si>
    <t>48.000 BTU/H</t>
  </si>
  <si>
    <t>BRYANT</t>
  </si>
  <si>
    <t>SPLIT SALA T44A</t>
  </si>
  <si>
    <t>SPLIT SALA T44B</t>
  </si>
  <si>
    <t>SPLIT SALA 353</t>
  </si>
  <si>
    <t>SPLIT SALA 312A</t>
  </si>
  <si>
    <t>SPLIT SALA 428</t>
  </si>
  <si>
    <t>SPLIT DEPEC.1</t>
  </si>
  <si>
    <t>SPLIT DEPEC.2</t>
  </si>
  <si>
    <t>SPLIT SALA 418</t>
  </si>
  <si>
    <t>SPLIT SALA 416</t>
  </si>
  <si>
    <t>SPLIT SALA 412</t>
  </si>
  <si>
    <t>SPLIT SALA 406</t>
  </si>
  <si>
    <t>SPLIT SALA 407.1</t>
  </si>
  <si>
    <t>SPLIT SALA 407.2</t>
  </si>
  <si>
    <t>SPLIT SALA 415</t>
  </si>
  <si>
    <t>SPLIT SALA 421</t>
  </si>
  <si>
    <t>SPLIT SALA 431</t>
  </si>
  <si>
    <t>SPLIT SALA 433</t>
  </si>
  <si>
    <t>12.000 BTU/H</t>
  </si>
  <si>
    <t>27.000 BTU/H</t>
  </si>
  <si>
    <t>22.000 BTU/H</t>
  </si>
  <si>
    <t>SPLIT ASSESSOR 1</t>
  </si>
  <si>
    <t>SPLIT ASSESSOR 2</t>
  </si>
  <si>
    <t>SPLIT CONSULTOR ADJ.</t>
  </si>
  <si>
    <t>SPLIT CONSULTOR JUR.</t>
  </si>
  <si>
    <t>SPLIT SALA 505</t>
  </si>
  <si>
    <t>SPLIT SALA 507</t>
  </si>
  <si>
    <t>SPLIT SALA 513</t>
  </si>
  <si>
    <t>SPLIT SALA 537</t>
  </si>
  <si>
    <t>SPLIT SALA 605</t>
  </si>
  <si>
    <t>SPLIT SALA 607</t>
  </si>
  <si>
    <t>SPLIT SALA 612</t>
  </si>
  <si>
    <t>SPLIT SALA 613</t>
  </si>
  <si>
    <t>SPLIT SALA 614</t>
  </si>
  <si>
    <t>SPLIT SALA 619</t>
  </si>
  <si>
    <t>SPLIT SALA 625</t>
  </si>
  <si>
    <t>SPLIT SALA 629</t>
  </si>
  <si>
    <t>SPLIT SALA 634</t>
  </si>
  <si>
    <t>SPLIT SALA 644</t>
  </si>
  <si>
    <t>SPLIT SALA 637</t>
  </si>
  <si>
    <t>SPLIT SALA 646</t>
  </si>
  <si>
    <t>SPLIT SALA 685</t>
  </si>
  <si>
    <t>SPLIT SALA 687</t>
  </si>
  <si>
    <t>MIDEA</t>
  </si>
  <si>
    <t>SPLIT SALA 714</t>
  </si>
  <si>
    <t>SPLIT SALA 708.1</t>
  </si>
  <si>
    <t>SPLIT SALA 708.2</t>
  </si>
  <si>
    <t>SPLIT SALA 711.1</t>
  </si>
  <si>
    <t>SPLIT SALA 711.2</t>
  </si>
  <si>
    <t>SPLIT SALA 713</t>
  </si>
  <si>
    <t>SPLIT SALA 719</t>
  </si>
  <si>
    <t>SPLIT SALA 731</t>
  </si>
  <si>
    <t>SPLIT SALA 732</t>
  </si>
  <si>
    <t>SPLIT SALA 733</t>
  </si>
  <si>
    <t>SPLIT SALA 781A</t>
  </si>
  <si>
    <t>SPLIT SALA 781</t>
  </si>
  <si>
    <t>SPLIT SALA 687 - CHEFE</t>
  </si>
  <si>
    <t>SPLIT SALA 867</t>
  </si>
  <si>
    <t>SPLIT SALA 883</t>
  </si>
  <si>
    <t>SPLIT RESTAURANTE</t>
  </si>
  <si>
    <t>SPLIT RESTAURANTE FREEZERS</t>
  </si>
  <si>
    <t>SPLIT SALA 928-1</t>
  </si>
  <si>
    <t>SPLIT SALA 928-2</t>
  </si>
  <si>
    <t>SPLIT SALA 928-3</t>
  </si>
  <si>
    <t>SPLIT SALA 928-4</t>
  </si>
  <si>
    <t>SPLIT SALA 928-5</t>
  </si>
  <si>
    <t>SPLIT SALA 928-6</t>
  </si>
  <si>
    <t>SPLIT SALA 928-7</t>
  </si>
  <si>
    <t>SPLIT SALA 928-8</t>
  </si>
  <si>
    <t>SPLIT SALA 943</t>
  </si>
  <si>
    <t>SPLIT SALA 943A</t>
  </si>
  <si>
    <t>58.000 BTU/H</t>
  </si>
  <si>
    <t>23.000 BTU/H</t>
  </si>
  <si>
    <t>ESTOQUE</t>
  </si>
  <si>
    <t>SGON</t>
  </si>
  <si>
    <t>ACJ SALA DO TRANSPORTE</t>
  </si>
  <si>
    <t>ACJ ENCARREGADOS LIMP.</t>
  </si>
  <si>
    <t>ACJ ALMOXARIFADO</t>
  </si>
  <si>
    <t>ACJ DEPÓSITO</t>
  </si>
  <si>
    <t>ACJ ULTRACENTRO</t>
  </si>
  <si>
    <t>ACJ</t>
  </si>
  <si>
    <t>21.000 BTU/H</t>
  </si>
  <si>
    <t>CONSUL</t>
  </si>
  <si>
    <t>SPRINGER</t>
  </si>
  <si>
    <t>ACJ ARMÁRIOS RCS</t>
  </si>
  <si>
    <t>ACJ SALA DE TREINAMENTO</t>
  </si>
  <si>
    <t>ACJ SERPRO</t>
  </si>
  <si>
    <t>ACJ POLO CLIMA</t>
  </si>
  <si>
    <t>ACJ ADSERT</t>
  </si>
  <si>
    <t>ACJ WR COMERCIAL</t>
  </si>
  <si>
    <t>ACJ REFEITÓRIO</t>
  </si>
  <si>
    <t>ACJ ARQUIVO</t>
  </si>
  <si>
    <t>ACJ ASSOSSIAÇÃO</t>
  </si>
  <si>
    <t>ACJ G-12 MOTORISTAS</t>
  </si>
  <si>
    <t>ACJ F E M LIMPEZA</t>
  </si>
  <si>
    <t>15.000 BTU/H</t>
  </si>
  <si>
    <t>SIG</t>
  </si>
  <si>
    <t>SUCAD</t>
  </si>
  <si>
    <t>ACJ DEPÓSITO SGON</t>
  </si>
  <si>
    <t>ACJ DEPÓSITO SIG</t>
  </si>
  <si>
    <t>ACJ 1 DEPÓSITO SUCAD</t>
  </si>
  <si>
    <t>ACJ 2 DEPÓSITO SUCAD</t>
  </si>
  <si>
    <t>ACJ 3 DEPÓSITO SUCAD</t>
  </si>
  <si>
    <t>ACJ 4 DEPÓSITO SUCAD</t>
  </si>
  <si>
    <t>ACJ 5 DEPÓSITO SUCAD</t>
  </si>
  <si>
    <t>FANCOIL SS ASSOCIAÇÃO 1</t>
  </si>
  <si>
    <t>FANCOIL SS ASSOCIAÇÃO 2</t>
  </si>
  <si>
    <t>SPLIT INVERTER</t>
  </si>
  <si>
    <t>EXAUSTOR</t>
  </si>
  <si>
    <t>1.550 RPM</t>
  </si>
  <si>
    <t>1,5 CV</t>
  </si>
  <si>
    <t>1710 RPM</t>
  </si>
  <si>
    <t>3,0 CV</t>
  </si>
  <si>
    <t>WEG</t>
  </si>
  <si>
    <t>EXAUSTOR COIFA FOGÃO</t>
  </si>
  <si>
    <t>EXAUSTOR COIFA FORNO</t>
  </si>
  <si>
    <t>EXAUSTOR COIFA GRELHADOS</t>
  </si>
  <si>
    <t>EXAUSTOR COIFA LANCHONETE</t>
  </si>
  <si>
    <t>VENTOKIT</t>
  </si>
  <si>
    <t>EXAUSTOR COPA ALA SUL</t>
  </si>
  <si>
    <t>EBERLE</t>
  </si>
  <si>
    <t>0,5 CV</t>
  </si>
  <si>
    <t>EXAUSTOR 25 CM BANHEIRO M.</t>
  </si>
  <si>
    <t>EXAUSTOR 25 CM BANHEIRO F.</t>
  </si>
  <si>
    <t>EXAUSTOR BANHEIRO PRIVATIVO</t>
  </si>
  <si>
    <t xml:space="preserve">ANEXO IV </t>
  </si>
  <si>
    <t>DISCRIMINAÇÃO DOS SERVIÇOS</t>
  </si>
  <si>
    <t>Data de apresentação da proposta:</t>
  </si>
  <si>
    <t>Município/UF:</t>
  </si>
  <si>
    <t>Brasília - DF</t>
  </si>
  <si>
    <t>Acordo, Convenção ou Dissídio Coletivo:</t>
  </si>
  <si>
    <t>Ano do Acordo, Convenção ou Dissídio Coletivo:</t>
  </si>
  <si>
    <t>E</t>
  </si>
  <si>
    <t>Número de meses de execução contratual:</t>
  </si>
  <si>
    <t>IDENTIFICAÇÃO DO SERVIÇO</t>
  </si>
  <si>
    <t>Tipo de Serviço</t>
  </si>
  <si>
    <t>Unidade de Medida</t>
  </si>
  <si>
    <t>Quantidade Total a Contratar</t>
  </si>
  <si>
    <t>Engenheiro Mecânico</t>
  </si>
  <si>
    <t>DADOS PARA COMPOSIÇÃO DOS CUSTOS REFERENTES A MÃO DE OBRA</t>
  </si>
  <si>
    <t>Tipo de Serviço:</t>
  </si>
  <si>
    <t>Classificação Brasileira de Ocupações (CBO):</t>
  </si>
  <si>
    <t>2144-05</t>
  </si>
  <si>
    <t>Categoria Profissional:</t>
  </si>
  <si>
    <t>Data-Base da Categoria:</t>
  </si>
  <si>
    <t>Jornada de trabalho:</t>
  </si>
  <si>
    <t>44H MENSAIS</t>
  </si>
  <si>
    <t>MÓDULO 1: COMPOSIÇÃO DA REMUNERAÇÃO</t>
  </si>
  <si>
    <t>Custos</t>
  </si>
  <si>
    <t>PERCENTUAIS E VALORES DE REFERÊNCIA</t>
  </si>
  <si>
    <t>Eng. Mecânico (CBO/MTE 2144-05)</t>
  </si>
  <si>
    <t>Composição da Remunerção</t>
  </si>
  <si>
    <t>Valor</t>
  </si>
  <si>
    <t>Salário Base</t>
  </si>
  <si>
    <t>Adicional Periculosidade</t>
  </si>
  <si>
    <t>Adicional Insalubridade</t>
  </si>
  <si>
    <t>Adicional Noturno</t>
  </si>
  <si>
    <t>Adicional de Hora Noturna Reduzida</t>
  </si>
  <si>
    <t>F</t>
  </si>
  <si>
    <t>Adicional de Hora Extra</t>
  </si>
  <si>
    <t>G</t>
  </si>
  <si>
    <t>Intervalo Intrajornada</t>
  </si>
  <si>
    <t>H</t>
  </si>
  <si>
    <t>Outros (especificar)</t>
  </si>
  <si>
    <t>TOTAL DA REMUNERAÇÃO</t>
  </si>
  <si>
    <t>MÓDULO 2: BENEFÍCIOS MENSAIS E DIÁRIOS</t>
  </si>
  <si>
    <t>Benefícios mensais e diários</t>
  </si>
  <si>
    <t>Transporte</t>
  </si>
  <si>
    <t>Auxílio Alimentação</t>
  </si>
  <si>
    <t>Assistência médica e familiar/Auxílio odontológico</t>
  </si>
  <si>
    <t>Auxílio funeral</t>
  </si>
  <si>
    <t>Seguro de vida, invalidez e funeral</t>
  </si>
  <si>
    <t>TOTAL DOS BENEFÍCIOS MENSAIS E DIÁRIOS</t>
  </si>
  <si>
    <t>Insumos Diversos</t>
  </si>
  <si>
    <t>TOTAL DOS INSUMOS DIVERSOS</t>
  </si>
  <si>
    <t>MÓDULO 4: ENCARGOS SOCIAIS E TRABALHISTAS</t>
  </si>
  <si>
    <t>Submódulo 4.1 - Encargos previdenciários e FGTS</t>
  </si>
  <si>
    <t>4.1</t>
  </si>
  <si>
    <t>Encargos previdenciários e FGTS</t>
  </si>
  <si>
    <t>(%)</t>
  </si>
  <si>
    <t>INSS</t>
  </si>
  <si>
    <t>SESI ou SESC</t>
  </si>
  <si>
    <t>SENAI ou SENAC</t>
  </si>
  <si>
    <t>INCRA</t>
  </si>
  <si>
    <t>Salário Educação</t>
  </si>
  <si>
    <t>FGTS</t>
  </si>
  <si>
    <t>Seguro Acidente do Trabalho/SAT/INSS</t>
  </si>
  <si>
    <t>SEBRAE</t>
  </si>
  <si>
    <t>Total de encargos previdenciários e FGTS</t>
  </si>
  <si>
    <t>Submódulo 4.2 - 13º Salário e Adicional de Férias</t>
  </si>
  <si>
    <t>4.2</t>
  </si>
  <si>
    <t>13º Salário e Adicional de Férias</t>
  </si>
  <si>
    <t>13º Salário</t>
  </si>
  <si>
    <t>Adicional de Férias</t>
  </si>
  <si>
    <t>Subtotal</t>
  </si>
  <si>
    <t>Incidência do Submódulo 4.1 sobre 13º Salário e Adicional de Férias</t>
  </si>
  <si>
    <t>Total de 13º Salário e Adicional de Férias</t>
  </si>
  <si>
    <t>Submódulo 4.3 - Afastamento Maternidade</t>
  </si>
  <si>
    <t>4.3</t>
  </si>
  <si>
    <t>Afastamento Maternidade</t>
  </si>
  <si>
    <t>Afastamento maternidade (Considerar apenas o pagamento de encargos sociais e benefícios incidentes sobre remuneração para Auxílio Maternidade, uma vez que o ônus da licença maternidade é suportado pela Previdência Social - Acórdão TCU nº 1753/2008)</t>
  </si>
  <si>
    <t>Incidência do Submódulo 4.1 sobre afastamento maternidade</t>
  </si>
  <si>
    <t>Total de afastamento maternidade</t>
  </si>
  <si>
    <t>Submódulo 4.4 - Provisão para Rescisão</t>
  </si>
  <si>
    <t>4.4</t>
  </si>
  <si>
    <t>Provisão para Rescisão</t>
  </si>
  <si>
    <t>Aviso prévio indenizado</t>
  </si>
  <si>
    <t>Incidência do FGTS sobre aviso prévio indenizado</t>
  </si>
  <si>
    <t>Multa do FGTS do aviso prévio indenizado</t>
  </si>
  <si>
    <t>Aviso prévio trabalhado (Este item será excluído após o primeiro ano da contratação - Acórdão TCU nº 3006/2010 - Plenário)</t>
  </si>
  <si>
    <t>Incidência do submódulo 4.1 sobre o aviso prévio trabalhado</t>
  </si>
  <si>
    <t>Multa do FGTS sobre o aviso prévio trabalhado</t>
  </si>
  <si>
    <t>Total de provisão para Rescisão</t>
  </si>
  <si>
    <t>Submódulo 4.5 - Custo de Reposição do Profissional Ausente</t>
  </si>
  <si>
    <t>4.5</t>
  </si>
  <si>
    <t>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</si>
  <si>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</si>
  <si>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</si>
  <si>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</si>
  <si>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</si>
  <si>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</si>
  <si>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 do profissional ausente</t>
  </si>
  <si>
    <t>Total dos custos de reposição do profissional ausente</t>
  </si>
  <si>
    <t>QUADRO-RESUMO - MÓDULO 4 - Encargos sociais e trabalhistas</t>
  </si>
  <si>
    <t>Módulo 4 - Encargos sociais e trabalhistas</t>
  </si>
  <si>
    <t>13º Salário e adicional de férias</t>
  </si>
  <si>
    <t>Custo de rescisão</t>
  </si>
  <si>
    <t>Custo de reposição do profissional ausente</t>
  </si>
  <si>
    <t>4.6</t>
  </si>
  <si>
    <t>TOTAL DOS ENCARGOS SOCIAIS E TRABALHISTAS</t>
  </si>
  <si>
    <t>TOTAL DOS MÓDULOS 1,2,3 E 4</t>
  </si>
  <si>
    <t>Custos Indiretos, Tributos e Lucro</t>
  </si>
  <si>
    <t>Custos Indiretos</t>
  </si>
  <si>
    <t>Lucro</t>
  </si>
  <si>
    <t>Tributos</t>
  </si>
  <si>
    <t>C.1 - Tributos Federais (PIS e COFINS)</t>
  </si>
  <si>
    <t>C.2 - Tributos Estaduais (especificar)</t>
  </si>
  <si>
    <t>C.3 - Tributos Municipais (ISS)</t>
  </si>
  <si>
    <t>C.4 - Outros Tributos (especificar)</t>
  </si>
  <si>
    <t>TOTAL DOS CUSTOS INDIRETOS, TRIBUTOS E LUCRO</t>
  </si>
  <si>
    <t>Mão de Obra Vinculada à Execução Contratual</t>
  </si>
  <si>
    <t>Tipo de Serviço (A)</t>
  </si>
  <si>
    <t>Valor Total do Serviço (F = D x E)</t>
  </si>
  <si>
    <t>QUADRO DEMONSTRATIVO DO VALOR GLOBAL DA PROPOSTA</t>
  </si>
  <si>
    <t>PLANILHA DE CUSTOS E FORMAÇÃO DE PREÇOS - MÃO DE OBRA (ENGENHEIRO)</t>
  </si>
  <si>
    <t>Valores de Ref.</t>
  </si>
  <si>
    <t>PLANILHA DE CUSTOS E FORMAÇÃO DE PREÇOS - MÃO DE OBRA (OPERADOR)</t>
  </si>
  <si>
    <t>Posto</t>
  </si>
  <si>
    <t>Operador de instalação de ar condicionado</t>
  </si>
  <si>
    <t>Operador de instalação de ar-condicionado</t>
  </si>
  <si>
    <t>8625-15</t>
  </si>
  <si>
    <t>44H SEMANAIS</t>
  </si>
  <si>
    <t>Valor Proposto p/ Empregado (B)</t>
  </si>
  <si>
    <t>Quantidade Empregado por Posto (C)</t>
  </si>
  <si>
    <t>Quantidade de Postos (E)</t>
  </si>
  <si>
    <t>Valor Proposto por Posto (D = B X C)</t>
  </si>
  <si>
    <t>PLANILHA DE CUSTOS E FORMAÇÃO DE PREÇOS - MÃO DE OBRA (SUPERVISOR)</t>
  </si>
  <si>
    <t>Supervisor de manutenção</t>
  </si>
  <si>
    <t>9101-10</t>
  </si>
  <si>
    <t>PLANILHA DE CUSTOS E FORMAÇÃO DE PREÇOS - MÃO DE OBRA (MECÂNICO)</t>
  </si>
  <si>
    <t>Mecânico em manutenção de ar-condicionado</t>
  </si>
  <si>
    <t>9112-05</t>
  </si>
  <si>
    <t>PLANILHA DE CUSTOS E FORMAÇÃO DE PREÇOS - MÃO DE OBRA (ELETRICISTA)</t>
  </si>
  <si>
    <t>Eletricista de manutenção eletroeletrônica</t>
  </si>
  <si>
    <t>9511-05</t>
  </si>
  <si>
    <t>Auxiliar de Manutenção Predial</t>
  </si>
  <si>
    <t>5143-25</t>
  </si>
  <si>
    <t>PLANILHA DE CUSTOS E FORMAÇÃO DE PREÇOS - MÃO DE OBRA (AUXILIAR)</t>
  </si>
  <si>
    <t>ANEXO V-A</t>
  </si>
  <si>
    <t>ANEXO V-B</t>
  </si>
  <si>
    <t>ANEXO V-C</t>
  </si>
  <si>
    <t>ANEXO V-D</t>
  </si>
  <si>
    <t>ANEXO V-E</t>
  </si>
  <si>
    <t>ANEXO V-F</t>
  </si>
  <si>
    <t>ANEXO V-G</t>
  </si>
  <si>
    <t>Auxiliar (CBO/MTE 5143-25)</t>
  </si>
  <si>
    <t>Eletricista (CBO/MTE 9511-05)</t>
  </si>
  <si>
    <t>Mecânico (CBO/MTE 9112-05)</t>
  </si>
  <si>
    <t>Supervisor (CBO/MTE 9101-10)</t>
  </si>
  <si>
    <t>Operador (CBO/MTE 8625-15)</t>
  </si>
  <si>
    <t>PLANILHA DE CUSTOS E FORMAÇÃO DE PREÇOS - MÃO DE OBRA (ADMINISTRATIVO)</t>
  </si>
  <si>
    <t>Auxiliar Administrativo</t>
  </si>
  <si>
    <t>4110-05</t>
  </si>
  <si>
    <t>Administrativo (CBO/MTE 4110-05)</t>
  </si>
  <si>
    <t>5 - Categorias Profissionais e carga horária</t>
  </si>
  <si>
    <t>Unidade</t>
  </si>
  <si>
    <t>Valor unitário da hora (R$)</t>
  </si>
  <si>
    <t>Subtotal (R$)</t>
  </si>
  <si>
    <t>Engenheiro Mecânico (CBO/MTE 2144-05)</t>
  </si>
  <si>
    <t>Mês</t>
  </si>
  <si>
    <t>Operador de instalação de ar condicionado (CBO/MTE 8625-15)</t>
  </si>
  <si>
    <t>Mecânico em manutenção de ar condicionado (CBO/MTE 9112-05)</t>
  </si>
  <si>
    <t>Eletricista de manutenção eletroeletrônica (CBO/MTE 9511-05)</t>
  </si>
  <si>
    <t>Trabalhador da manutenção de edificações - auxiliar de manutenção predial (CBO/MTE 5143-25)</t>
  </si>
  <si>
    <t>Auxiliar administrativo (CBO/MTE 4110-05)</t>
  </si>
  <si>
    <t>ESTIMATIVA MENSAL</t>
  </si>
  <si>
    <t>Quantidade de horas extras estimadas c/ adicional 50%</t>
  </si>
  <si>
    <t>Quantidade de horas extras estimadas c/ adicional 100%</t>
  </si>
  <si>
    <t>Valor unitário da hora c/ adicional de 50% (R$)</t>
  </si>
  <si>
    <t>Valor unitário da hora c/ adicional de 100% (R$)</t>
  </si>
  <si>
    <t>Valor total das horas c/ adicional de 50% (R$)</t>
  </si>
  <si>
    <t>Valor total das horas c/ adicional de 100% (R$)</t>
  </si>
  <si>
    <t>SERVIÇOS PERMANENTES</t>
  </si>
  <si>
    <t>Valor estimado anual dos serviços permanentes (12 meses)</t>
  </si>
  <si>
    <t>SERVIÇOS EVENTUAIS</t>
  </si>
  <si>
    <t>Valor estimado anual para serviços eventuais (12 meses)</t>
  </si>
  <si>
    <t xml:space="preserve">Valor estimado global mensal </t>
  </si>
  <si>
    <t xml:space="preserve">Valor estimado global anual </t>
  </si>
  <si>
    <t>SENGE</t>
  </si>
  <si>
    <t>SALARIÔMETRO</t>
  </si>
  <si>
    <t>ANEXO VII</t>
  </si>
  <si>
    <t>ANEXO V</t>
  </si>
  <si>
    <t>Manta filtrante descartável (Ref.: Manta poliester 200 GR, rolo de 2 x 20 M)</t>
  </si>
  <si>
    <t>1º de maio</t>
  </si>
  <si>
    <t>Salário Normativo da Categoria Profissional (para 40h semanais):</t>
  </si>
  <si>
    <t>REFERÊNCIAS</t>
  </si>
  <si>
    <t>1º de janeiro</t>
  </si>
  <si>
    <t>Salário Normativo da Categoria Profissional:</t>
  </si>
  <si>
    <t>Cláusula 16 paragrafo 1</t>
  </si>
  <si>
    <t>SINDSERVIÇOS</t>
  </si>
  <si>
    <t>Compressor de 15.000 a 18.000 Btu/h</t>
  </si>
  <si>
    <t>Compressor de 20.000 a 24.000 Btu/h</t>
  </si>
  <si>
    <t>Compressor de 27.000 a 30.000 Btu/h</t>
  </si>
  <si>
    <t>Compressor de 58.000 a 60.000 Btu/h</t>
  </si>
  <si>
    <t>Compressor de 9.000 a 12.000 Btu/h</t>
  </si>
  <si>
    <t>Gaxeta grafitada 1/2'' para bomba centrífuga (Ref. 5,62 MT/KG)</t>
  </si>
  <si>
    <t>Fita PVC branca de acabamento 100MM</t>
  </si>
  <si>
    <t>VALOR ESTIMADO MENSAL COM UNIFORMES POR FUNCIONÁRIO</t>
  </si>
  <si>
    <t>Lixa d'agua em folha, grão 100</t>
  </si>
  <si>
    <t>Lixa em folha para ferro, número 150</t>
  </si>
  <si>
    <t>Lixa em folha para parde ou madeira, número 120 (cor vermelha)</t>
  </si>
  <si>
    <t>Fita plástica zebrada para demarcação de áreas, largura = 7 cm, sem adesivo</t>
  </si>
  <si>
    <t>Espuma expansiva de poliuretano, aplicação manual - 500 ml</t>
  </si>
  <si>
    <t>Espátula de aço inox com cabo de madeira, largura 8 cm</t>
  </si>
  <si>
    <t>Esquadro de aço 12'' (30 mm), cabo de alumínio</t>
  </si>
  <si>
    <t>TOTAL DOS MÓDULOS 1,2,3 E 4 (Engeheiro Mecânico)</t>
  </si>
  <si>
    <t>TOTAL DOS MÓDULOS 1,2,3 E 4 (Operador)</t>
  </si>
  <si>
    <t>TOTAL DOS MÓDULOS 1,2,3 E 4 (Supervisor)</t>
  </si>
  <si>
    <t>Assistência médica e familiar - Plano Ambulatorial (valor mensal)</t>
  </si>
  <si>
    <t>F.1 - Assistência odontológica</t>
  </si>
  <si>
    <t>Cláusula 17</t>
  </si>
  <si>
    <t>Cláusula 15</t>
  </si>
  <si>
    <t>Protetor auricular tipo plug com cordão</t>
  </si>
  <si>
    <t>Protetor auditivo tipo concha</t>
  </si>
  <si>
    <t>TOTAL DOS MÓDULOS 1,2,3 E 4 (Auxiliar Administrativo)</t>
  </si>
  <si>
    <t>Insumos Diversos da Mão de Obra</t>
  </si>
  <si>
    <t>MÓDULO 3: INSUMOS DIVERSOS DA MÃO DE OBRA</t>
  </si>
  <si>
    <t>TOTAL DOS MÓDULOS 1,2,3 E 4 (Auxiliar de manutenção)</t>
  </si>
  <si>
    <t>SINTEC</t>
  </si>
  <si>
    <t>TOTAL DOS MÓDULOS 1,2,3 E 4 (Eletricista)</t>
  </si>
  <si>
    <t>anos</t>
  </si>
  <si>
    <t>Cálculo da Depreciação pelo Método Linear</t>
  </si>
  <si>
    <t>Vida útil média estimada das ferramentas e equipamentos</t>
  </si>
  <si>
    <t>Período de execução contratual</t>
  </si>
  <si>
    <t>Percentual de depreciação linear a ser paga pela disponibilização das ferramentas pelo período contratual</t>
  </si>
  <si>
    <t>%</t>
  </si>
  <si>
    <t>TOTAL DOS INSUMOS DIVERSOS  DA MÃO DE OBRA</t>
  </si>
  <si>
    <t>VALOR TOTAL DO CONTRATO</t>
  </si>
  <si>
    <t>Ferramental básico e equipamentos - Anexo IV Parte I</t>
  </si>
  <si>
    <t>Lanterna grande recerregável</t>
  </si>
  <si>
    <t>PARTE II - ROL EXEMPLIFICATIVO DO MATERIAL DE CONSUMO</t>
  </si>
  <si>
    <t>Par de meias, atoalhadas 100% algodão</t>
  </si>
  <si>
    <t>Valor estimado mensal dos serviços permanentes - Anexo V</t>
  </si>
  <si>
    <t>SINDISERVIÇOS</t>
  </si>
  <si>
    <t>Esmerilhadeira angular portátil 4 1/2''</t>
  </si>
  <si>
    <t>Silicone acetico uso geral incolor 280g</t>
  </si>
  <si>
    <t>Fita crepe 50MM x 50M</t>
  </si>
  <si>
    <t>Rolo</t>
  </si>
  <si>
    <t>Massa de calafetar caixa 350g</t>
  </si>
  <si>
    <t>Pano alvejado para limpeza, de algodão</t>
  </si>
  <si>
    <t>Conjunto chave combinada polegada 1/4" a 1 1/4"</t>
  </si>
  <si>
    <t>Conjunto chave catraca com soquete</t>
  </si>
  <si>
    <t>Conjunto chave combinada métrica de 6 a 32 mm</t>
  </si>
  <si>
    <t>Trena 5m fita de aço</t>
  </si>
  <si>
    <t>Conjunto serra copo bimetálica para aço 5/8'' a 3'' com adaptador</t>
  </si>
  <si>
    <t>Pulverizador / Borrifador de plástico com bomba manual 1,5 L</t>
  </si>
  <si>
    <t>Termohigrômetro digital para monitoramento de temperatura e umidade</t>
  </si>
  <si>
    <t>Martelete perfurador com encaixe SDS-plus (Ref.: GBH 2-24 Bosch)</t>
  </si>
  <si>
    <t>Lima chata 8''</t>
  </si>
  <si>
    <t>MÓDULO 5: CUSTOS INDIRETOS, TRIBUTOS E LUCRO</t>
  </si>
  <si>
    <t>QUADRO-RESUMO DO CUSTO POR EMPREGADO</t>
  </si>
  <si>
    <t>Módulo 1 - Composição da Remuneração</t>
  </si>
  <si>
    <t>Módulo 2 - Benefícios Mensais e Diários</t>
  </si>
  <si>
    <t>Módulo 4 - Encargos Sociais e Trabalhistas</t>
  </si>
  <si>
    <t>Subtotal (A+B+C+D)</t>
  </si>
  <si>
    <t>Módulo 5 - Custos Indiretos, Tributos e Lucro</t>
  </si>
  <si>
    <t>Módulo 3 - Insumos Diversos da Mão de Obra</t>
  </si>
  <si>
    <t>VALOR TOTAL POR EMPREGADO (ENGENHEIRO)</t>
  </si>
  <si>
    <t>VALOR TOTAL POR EMPREGADO (SUPERVISOR)</t>
  </si>
  <si>
    <t>VALOR TOTAL POR EMPREGADO (MECÂNICO)</t>
  </si>
  <si>
    <t>VALOR TOTAL POR EMPREGADO (ELETRICISTA)</t>
  </si>
  <si>
    <t>VALOR TOTAL POR EMPREGADO (OPERADOR)</t>
  </si>
  <si>
    <t>VALOR TOTAL POR EMPREGADO (AUXILIAR)</t>
  </si>
  <si>
    <t>VALOR TOTAL POR EMPREGADO (ADMINISTRATIVO)</t>
  </si>
  <si>
    <t>M</t>
  </si>
  <si>
    <t>QUADRO RESUMO DO VALOR TOTAL DOS SERVIÇOS PERMANENTES</t>
  </si>
  <si>
    <t>Assistência médica e familiar</t>
  </si>
  <si>
    <t>QUADRO-RESUMO - MÓDULO 4 - ENCARGOS SOCIAIS E TRABALHISTAS</t>
  </si>
  <si>
    <t>Uniformes - Anexo IV Parte III</t>
  </si>
  <si>
    <t>Conjunto de tarrachas e machos</t>
  </si>
  <si>
    <t>Jogo chave Philips e fenda 10 peças</t>
  </si>
  <si>
    <t>DATAFOLHA (PISO)</t>
  </si>
  <si>
    <t>Jornada de Trabalho</t>
  </si>
  <si>
    <r>
      <rPr>
        <b/>
        <sz val="12"/>
        <color theme="1"/>
        <rFont val="Times New Roman"/>
        <family val="1"/>
      </rPr>
      <t>Residentes</t>
    </r>
    <r>
      <rPr>
        <sz val="12"/>
        <color theme="1"/>
        <rFont val="Times New Roman"/>
        <family val="1"/>
      </rPr>
      <t xml:space="preserve"> - 44h semanais</t>
    </r>
  </si>
  <si>
    <t>QUADRO-RESUMO DO VALOR TOTAL DA MÃO DE OBRA</t>
  </si>
  <si>
    <t>MÓDULO 5: CUSTOS INDIRETOS, TRIBUTOS E LUCRO SOBRE A MÃO DE OBRA</t>
  </si>
  <si>
    <t>VALOR TOTAL POR EMPREGADO (A+B+C+D+E)</t>
  </si>
  <si>
    <t>Módulo 5 - Custos Indiretos, Tributos e Lucro Sobre a Mão de Obra</t>
  </si>
  <si>
    <t>TOTALIZAÇÃO</t>
  </si>
  <si>
    <t>Tubo</t>
  </si>
  <si>
    <t>Aplicador manual de silicone</t>
  </si>
  <si>
    <t>PAINEL</t>
  </si>
  <si>
    <t>Recondicomento de motor elétrico até 5 CV - rebobinamento, troca de rolamentos, troca do ventilador e kit de reparo</t>
  </si>
  <si>
    <t>Recondicionamento de motor elétrico de 5 a 10 CV - rebobinamento, troca de rolamentos, troca do ventilador e kit de reparo</t>
  </si>
  <si>
    <t>Câmera Termográfica (Ref.: FLIR)</t>
  </si>
  <si>
    <t>Recondicionamento de motor elétrico 50 CV - rebobinamento, troca de rolamentos, troca do ventilador e kit de reparo</t>
  </si>
  <si>
    <t>Recondicionamento de motor elétrico 75 CV - rebobinamento, troca de rolamentos, troca do ventilador e kit de reparo</t>
  </si>
  <si>
    <t>Turbina da unidade evaporadora para split</t>
  </si>
  <si>
    <t xml:space="preserve">ANEXO I </t>
  </si>
  <si>
    <t>PROGRAMA MÍNIMO DE MANUTENÇÃO DOS EQUIPAMENTOS</t>
  </si>
  <si>
    <t>A presente especificação técnica estabelece os requisitos mínimos a serem observados para os serviços de operação e manutenção preventiva e corretiva do sistema de ar condicionado do Ministério do Planejamento, Desenvolvimento e Gestão, bloco K e depósitos.</t>
  </si>
  <si>
    <t>I - CASA DE MÁQUINAS</t>
  </si>
  <si>
    <t>Diariamente: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</si>
  <si>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Inspecionar as torres de arrefecimento d’água,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</si>
  <si>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Efetuar limpeza das casas de máquinas;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</si>
  <si>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Purgar a tubulação de água gelada;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</si>
  <si>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Checar e ajustar se necessário o funcionamento dos componentes dos sistemas;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</si>
  <si>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Eliminar pontos de ferrugem;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</si>
  <si>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Preencher a folha de leitura e analisá-la.</t>
    </r>
  </si>
  <si>
    <t>Anualmente:</t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</si>
  <si>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Pintura geral das estruturas metálicas, compressores, gabinetes elétricos, tubulações e piso;</t>
    </r>
  </si>
  <si>
    <t>II - UNIDADES PRODUTORAS DE ÁGUA GELADA (CHILLER’S)</t>
  </si>
  <si>
    <t xml:space="preserve">Geral </t>
  </si>
  <si>
    <t>Mensalmente: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</si>
  <si>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geral do equipamento;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</si>
  <si>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Corrigir tampas soltas e vedação do gabinete;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</si>
  <si>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Apertar porcas e parafusos dos flanges, mancais e suportes;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</si>
  <si>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os vidros dos visores;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</si>
  <si>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ruídos e vibrações anormais;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</si>
  <si>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Vistoriar o circuito frigorífico com detector de vazamento;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</si>
  <si>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visor de líquido e identificar borbulha, sujeira e umidade;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</si>
  <si>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funcionamento da resistência de aquecimento do cárter;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</si>
  <si>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Aferir, calibrar e reparar manômetros;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</si>
  <si>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as temperaturas E/S da água do evaporador (TAG) e condensador (TAC);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</si>
  <si>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o diferencial de pressão de água no evaporador (PAG) e condensador (PAC);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</si>
  <si>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 de fixação do compressor e respectivos acessórios;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</si>
  <si>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luzes de indicação de funcionamento dos equipamentos e interruptores;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</si>
  <si>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o superaquecimento do gás refrigerante;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</si>
  <si>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isolamento térmico e mecânico das tubulações;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</si>
  <si>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Eliminar vazamentos em registros, válvulas e filtro.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</si>
  <si>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Manobrar cada registro hidráulico do princípio ao fim do curso, voltando à posição original;</t>
    </r>
  </si>
  <si>
    <t>COMPRESSORES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</si>
  <si>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tubulações de entrada e de saída dos compressores quanto à corrosão ou vazamentos;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</si>
  <si>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Tomar leitura de corrente do motor do compressor (R-S-T) (corrigir desbalanceamento);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</si>
  <si>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Conferir DDP nas linhas (RS-RT-ST) (corrigir desbalanceamento);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</si>
  <si>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tensão (V) solicitada pelo motor do compressor;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</si>
  <si>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antivibradores dos compressores;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</si>
  <si>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tempo de aceleração normal até plena rotação dos compressores;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</si>
  <si>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aquecimento dos motores;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</si>
  <si>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anotar isolamento do moto-compressor e cabos;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</si>
  <si>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as pressões de trabalho do compressor (PO), (PB) e (PA);</t>
    </r>
  </si>
  <si>
    <t>Semestralmente: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</si>
  <si>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Lubrificar mancais no eixo de controle de capacidade;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</si>
  <si>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isolamento elétrico no motor do compressor;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</si>
  <si>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resistência de isolamento do motor do compressor (RI);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</si>
  <si>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aperto normal dos cabeçotes dos compressores;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</si>
  <si>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termostatos dos compressores – internos e externos;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</si>
  <si>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ajuste de operação de todos os controles;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</si>
  <si>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condição dos conduítes rígidos e reaperto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</si>
  <si>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da serpentina condensadora;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</si>
  <si>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vibração do atenuador de ruído nas descargas de gás.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</si>
  <si>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Verificar temperatura dos mancais das bombas de recalque e dos ventiladores das torres;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</si>
  <si>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Verificar acoplamento das moto-bombas;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</si>
  <si>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condução em terminais elétricos no motor do compressor;</t>
    </r>
  </si>
  <si>
    <t>CONDENSADOR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</si>
  <si>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dos condensadores;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</si>
  <si>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Retirar as tampas do condensador, inspecionar se existe depósito e corrosão nos tubos;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</si>
  <si>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juntas de vedação;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</si>
  <si>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e recalibrar todos os termômetros dos equipamentos;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</si>
  <si>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e recalibrar todos os manômetros dos equipamentos;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</si>
  <si>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os terminais e contatos elétricos, limpando-os ou substituindo-os;</t>
    </r>
  </si>
  <si>
    <t>EVAPORADOR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</si>
  <si>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dos evaporadores;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</si>
  <si>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e eliminar depósitos de corrosão nos equipamentos;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</si>
  <si>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Retirar as tampas do evaporador, inspecionar se existe depósito e corrosão nos tubos;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</si>
  <si>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e recalibrar todos os termômetros e manômetros do evaporador;</t>
    </r>
  </si>
  <si>
    <r>
      <t>ÓLEO</t>
    </r>
    <r>
      <rPr>
        <sz val="11"/>
        <color theme="1"/>
        <rFont val="Times New Roman"/>
        <family val="1"/>
      </rPr>
      <t> 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</si>
  <si>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todo o circuito de óleo se a cor, nível e pressão estão dentro dos padrões,  realizando a substituição devida;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</si>
  <si>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Tomar leitura de amperagem em todas as linhas da bomba de óleo (linhas R-S-T);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</si>
  <si>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Analisar o estado do óleo do compressor, providenciando a troca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</si>
  <si>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operação da válvula de expansão e superaquecimento;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</si>
  <si>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atuação do termostato de óleo;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</si>
  <si>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todo o circuito de óleo e trocar,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</si>
  <si>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 xml:space="preserve">Verificar necessidade de trocar filtro de óleo, conforme orientação do fabricante, realizando a substituição devida;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</si>
  <si>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os terminais e contatos elétricos da bomba de óleo, limpando-os ou substituindo-os;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</si>
  <si>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Checar motor da bomba de óleo;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</si>
  <si>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Realizar análise ferrográfica e de vibração das URL’s.</t>
    </r>
  </si>
  <si>
    <t>CHAVE DE PARTIDA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</si>
  <si>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Checar e apertar todas as conexões elétricas de partida e apertá-las, se necessário.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</si>
  <si>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Ajustar os dispositivos de segurança e controle tais como: relés térmicos, termostatos de controle e segurança, pressostatos de óleo, baixa e alta pressão, flow switch;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</si>
  <si>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Eliminar focos de oxidação e retocar a pintura;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</si>
  <si>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as condições de todos os pontos do contactor;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</si>
  <si>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 tempo de operação de transição;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</si>
  <si>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 controle de temperatura do motor testando o ponto de desligamento;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</si>
  <si>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se desliga por alta pressão;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</si>
  <si>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 pressostato diferencial do óleo;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</si>
  <si>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 controle de temperatura do óleo;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</si>
  <si>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e recalibrar se necessário o controlador de água gelada (termostato);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</si>
  <si>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o controle de baixa temperatura;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</si>
  <si>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Examinar a operação do relê de limite de carga;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</si>
  <si>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programador de capacidade de unidade.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</si>
  <si>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Checar todos os conectores elétricos no painel de controle, e apertar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</si>
  <si>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Checar todos os relês, para a condição de operação, inclusive os relês de tempo do painel de controle;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</si>
  <si>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todos os solenóides e válvulas de serviço;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</si>
  <si>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 xml:space="preserve">Verificar seqüência de funcionamento do sistema elétrico (dry-run) com tempo seqüência. </t>
    </r>
  </si>
  <si>
    <t>TORRES DE RESFRIAMENTO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</si>
  <si>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Inspeção e limpeza do quadro elétrico e fiação;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</si>
  <si>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sistema de reposição de água;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</si>
  <si>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reapertar abraçadeiras e mangotes;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</si>
  <si>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fixação e alinhamento das polias do motor e ventilador (se existir);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</si>
  <si>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Inspecionar canaletas de distribuição de água e eliminadores de gotículas;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</si>
  <si>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aquecimento no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</si>
  <si>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regular o funcionamento da bóia de reposição;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</si>
  <si>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tensão e alinhamento das correias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</si>
  <si>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todas as conexões elétricas;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</si>
  <si>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tensões e corrente nos motores da torre e das bombas (corrigir desbalanceamento);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</si>
  <si>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Testar as proteções de sobrecarga nos motores do ventilador das torres e das bombas;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</si>
  <si>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vazamento das torres, e nas tubulações;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</si>
  <si>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sistema de drenagem;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</si>
  <si>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Limpar interna e externamente os motores elétricos;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</si>
  <si>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 dos mancais e suportes;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</si>
  <si>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Lubrificar os mancais do ventilador (quando não forem de lubrificação permanente);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</si>
  <si>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Manobrar cada registro hidráulico do princípio ao fim do curso voltando a posição inicial;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</si>
  <si>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a resistência de isolamento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</si>
  <si>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a atuação do termostato de operação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</si>
  <si>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Testar e regular o relê térmico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</si>
  <si>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geral das torres (externa);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</si>
  <si>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da bomba e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</si>
  <si>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completar nível de óleo e lubrificação;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</si>
  <si>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aquecimento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</si>
  <si>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tensão e corrente elétrica, solicitada pelo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</si>
  <si>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alinhamento do conjunto motor-bomba;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</si>
  <si>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acoplamentos/rolamentos;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</si>
  <si>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isolamento térmico e mecânico das tubulações de água gelada;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</si>
  <si>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Eliminar vazamento nos registros, válvulas e filtros;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</si>
  <si>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limpar dreno.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</si>
  <si>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 de fixação da base;</t>
    </r>
  </si>
  <si>
    <t>Trimestralmente: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</si>
  <si>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limpar filtros de sucção.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</si>
  <si>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Efetuar teste de performance;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</si>
  <si>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anotar vazão e pressão de regime de funcionamento.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</si>
  <si>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funcionamento dos equipamentos;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</si>
  <si>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operação dos controles de vazão;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</si>
  <si>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vedação dos painéis de fechamento dos gabinetes;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</si>
  <si>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Inspeção e limpeza dos quadros elétricos e fiações e reapertar todas as conexões elétricas;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</si>
  <si>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tensão (V) e corrente elétrica (A) solicitada pelo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</si>
  <si>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Testar e ajustar a ação de relês térmicos;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</si>
  <si>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eliminar sujeira, danos e corrosão no gabinete, na moldura da serpentina e na bandeja;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</si>
  <si>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dos filtros de ar providenciando a limpeza ou substituição, quando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</si>
  <si>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tensões de E/S, e se os fusíveis e contatos das chaves magnéticas são adequados;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</si>
  <si>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as rotações do ventilador e fazer ajustagens necessárias;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</si>
  <si>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fecho das tampas e painéis completando a que faltar;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</si>
  <si>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ruídos e vibrações anormais e reapertar parafusos das bases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</si>
  <si>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fixação e alinhamento das polias do motor e ventilador e verificar aquecimento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</si>
  <si>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estado e tensão das correias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</si>
  <si>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as temperaturas de insuflamento (I), retorno (R), ambiente (A) e ar exterior;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</si>
  <si>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Lubrificar mancais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</si>
  <si>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Lubrificar os mancais do ventilador (quando N/P), bem como os demais pontos do equipamento;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</si>
  <si>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 dos mancais dos suportes;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</si>
  <si>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Trocar as pastilhas anti-bacterianas das bandejas dos Fan Coils;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</si>
  <si>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Manobrar cada registro hidráulico do princípio ao fim do curso, voltando-o à posição original;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</si>
  <si>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 xml:space="preserve">Verificar estado de isolamento interno do gabinete; 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</si>
  <si>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limpar o rotor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</si>
  <si>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Recuperar o isolamento interno do gabinete;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</si>
  <si>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Revisar todas as válvulas;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</si>
  <si>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Eliminar focos de oxidação e retocar a pintura.</t>
    </r>
  </si>
  <si>
    <t>QUADROS ELÉTRICOS E PAINÉIS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</si>
  <si>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geral dos componentes e painel;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</si>
  <si>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abertura e fechamento das chaves seccionadas (sem carga);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</si>
  <si>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compatibilidade dos fusíveis;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</si>
  <si>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registrar a voltagem de alimentação sem carga e a plena carga;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</si>
  <si>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Verificando assim, possíveis quedas de tensão devido a deficiências dos alimentadores;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</si>
  <si>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aquecimento anormal dos condutores;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</si>
  <si>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parafusos, terminais, fusíveis;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</si>
  <si>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estado físico e elétrico das botoeiras, interruptores, lâmpadas e fusíveis;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</si>
  <si>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as lâmpadas sinalizadoras, substituindo as queimadas;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</si>
  <si>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circuito elétrico de intertravamento.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</si>
  <si>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estado dos terminais e contatos de força e auxiliar limpando-as e substituindo-as;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</si>
  <si>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Aferição dos instrumentos comparando-os com instrumentos portáteis precisos;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</si>
  <si>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Testar/anotar regulagem de relê protetor dos motores por meio de transformadores de correntes;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</si>
  <si>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regulagem do relé de proteção;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</si>
  <si>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regulagem de relé temporizador e de partida;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</si>
  <si>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registrar se o tempo de transição das chaves de partida automática está ocorrendo sempre após o motor atingir a máxima aceleração possível na condição de tensão reduzida;</t>
    </r>
  </si>
  <si>
    <t>IV - TUBULAÇÕES</t>
  </si>
  <si>
    <t>mensalmente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</si>
  <si>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existência de sujeira do lado externo, danos e corrosão;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</si>
  <si>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existência de danos no isolamento térmico e mecânico externo;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</si>
  <si>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firmeza de fixação e corrigir,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</si>
  <si>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Verifcar existência de danos externos nas juntas de expansão;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</si>
  <si>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Realizar teste de vazamento e retocar pintura dos suportes das tubulações, se necessário;</t>
    </r>
  </si>
  <si>
    <t>  </t>
  </si>
  <si>
    <r>
      <t>V -   CONDICIONADORES DE AR TIPO INDIVIDUAL (ACJ)</t>
    </r>
    <r>
      <rPr>
        <sz val="11"/>
        <color theme="1"/>
        <rFont val="Times New Roman"/>
        <family val="1"/>
      </rPr>
      <t> </t>
    </r>
  </si>
  <si>
    <r>
      <t>Mensalmente:</t>
    </r>
    <r>
      <rPr>
        <sz val="11"/>
        <color theme="1"/>
        <rFont val="Times New Roman"/>
        <family val="1"/>
      </rPr>
      <t> 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</si>
  <si>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do painel frontal e do filtro com condensador e evaporador;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</si>
  <si>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as grades de exaustão e ventilação;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</si>
  <si>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ruídos anormais;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</si>
  <si>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funcionamento da chave seletora e do termostato de operação;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</si>
  <si>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funcionamento da válvula reversora do ciclo de refrigeração;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</si>
  <si>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corrente elétrica da alimentação dos equipamentos;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</si>
  <si>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temperatura do ar no insuflamento e retorno;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</si>
  <si>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temperatura ambiente e exterior;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</si>
  <si>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das serpentinas do evaporador e do condensador;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</si>
  <si>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resistência do isolamento do motor compressor;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</si>
  <si>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o protetor térmico do compressor;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</si>
  <si>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Eliminar focos de oxidação (se existir) e fazer a revisar a pintura. </t>
    </r>
  </si>
  <si>
    <r>
      <t>trimestralmente:</t>
    </r>
    <r>
      <rPr>
        <sz val="11"/>
        <color theme="1"/>
        <rFont val="Times New Roman"/>
        <family val="1"/>
      </rPr>
      <t> 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</si>
  <si>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interna e externa do gabinete;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</si>
  <si>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Desobstrução dos drenos;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</si>
  <si>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Eliminação de pontos de corrosão;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</si>
  <si>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da serpentina do evaporador;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</si>
  <si>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das pás e rotores;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</si>
  <si>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Reaperto dos parafusos e terminais;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</si>
  <si>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Funcionamento do capacitor de partida;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</si>
  <si>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Fazer as devidas manutenções em aparelhos que se encontram em estoque (reserva);</t>
    </r>
    <r>
      <rPr>
        <sz val="11"/>
        <color theme="1"/>
        <rFont val="Times New Roman"/>
        <family val="1"/>
      </rPr>
      <t> </t>
    </r>
  </si>
  <si>
    <r>
      <t>anualmente:</t>
    </r>
    <r>
      <rPr>
        <sz val="11"/>
        <color theme="1"/>
        <rFont val="Times New Roman"/>
        <family val="1"/>
      </rPr>
      <t> 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</si>
  <si>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Pintura geral dos gabinetes e estruturas;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</si>
  <si>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resistência de isolamento; </t>
    </r>
  </si>
  <si>
    <r>
      <t>eventualmente</t>
    </r>
    <r>
      <rPr>
        <sz val="11"/>
        <color theme="1"/>
        <rFont val="Times New Roman"/>
        <family val="1"/>
      </rPr>
      <t>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</si>
  <si>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instalação dos aparelhos com confecção da estrutura e pintura</t>
    </r>
  </si>
  <si>
    <r>
      <t xml:space="preserve">VI – CONDICIONADORES DE AR  </t>
    </r>
    <r>
      <rPr>
        <b/>
        <sz val="11"/>
        <color rgb="FF000000"/>
        <rFont val="Arial"/>
        <family val="2"/>
      </rPr>
      <t>TIPO SPLIT 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Times New Roman"/>
        <family val="1"/>
      </rPr>
      <t>MULTI-SPLIT</t>
    </r>
  </si>
  <si>
    <t>CONDENSADOR: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</si>
  <si>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e interna e externa;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</si>
  <si>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aquecimento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</si>
  <si>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Vistoriar circuito frigorígeno com detetor de vazamento;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</si>
  <si>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corrente elétrica solicitada pelo motor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</si>
  <si>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tensão e corrente elétrica do compressor 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</si>
  <si>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Verificação e limpeza das serpentinas;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</si>
  <si>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Reaperto dos terminais e conexões elétricas dos bornes de ligação e contatores;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</si>
  <si>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medir pressões das linhas de sucção e líquido; </t>
    </r>
  </si>
  <si>
    <t xml:space="preserve">    </t>
  </si>
  <si>
    <r>
      <t xml:space="preserve"> EVAPORADOR: </t>
    </r>
    <r>
      <rPr>
        <sz val="11"/>
        <color theme="1"/>
        <rFont val="Times New Roman"/>
        <family val="1"/>
      </rPr>
      <t> 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</si>
  <si>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interna e externa do filtro de ar;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</si>
  <si>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do sistema de drenagem da bandeja de água condensada;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</si>
  <si>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estado de limpeza do filtro de ar, providenciando limpeza ou substituição;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</si>
  <si>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ruídos, vibrações anormais e aquecimento dos motores;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</si>
  <si>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corrente elétrica solicitada pelos motores do ventilador;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</si>
  <si>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r registrar as temperaturas de insuflamento;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</si>
  <si>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Conferir a regulagem do termostato de controle de temperatura de ambiente;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</si>
  <si>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Verificação e limpeza da serpentina;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</si>
  <si>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aferir controle remoto;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</si>
  <si>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circuito microprocessador do evaporador;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</si>
  <si>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lâmpada de sinalização;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</si>
  <si>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atuação dos vanes </t>
    </r>
  </si>
  <si>
    <r>
      <t>Eventualmente</t>
    </r>
    <r>
      <rPr>
        <sz val="11"/>
        <color rgb="FF000000"/>
        <rFont val="Times New Roman"/>
        <family val="1"/>
      </rPr>
      <t>:</t>
    </r>
  </si>
  <si>
    <t> VIII – EXAUSTORES/VENTILADORES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</si>
  <si>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Limpeza interna e externa;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</si>
  <si>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Inspecionar e corrigir ruídos e vibrações anormais;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</si>
  <si>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alinhamento das polias dos motores e proteção dos mesmos;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</si>
  <si>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 estado e tensão e proteção das correias 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</si>
  <si>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vazamentos nas ligações flexíveis;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</si>
  <si>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e registrar a tensão (V) e corrente elétrica (A) solicitada pelo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</si>
  <si>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eliminar sujeira, danos e corrosão e efetuar limpeza de ventiladores e circuladores;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</si>
  <si>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Lubrificar rolamentos;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</si>
  <si>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funcionamento dos amortecedores de vibração;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</si>
  <si>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sentido de rotação;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</si>
  <si>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Lubrificar os mancais dos motores;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</si>
  <si>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Reapertar parafusos dos mancais de suportes;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</si>
  <si>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condições dos conduítes e isolamento do motor;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</si>
  <si>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limpar rotor do ventilador/exaustor;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</si>
  <si>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Inspecionar suporte de fixação do conjunto eixo-ventilador e corrigir vibrações anormais, desalinhamentos e corrosão (substituir se necessário);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</si>
  <si>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lubrificação dos mancais;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</si>
  <si>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as condições da transmissão motor-ventilador da torre, ajustá-la se necessário;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</si>
  <si>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janelas de inspeção da torre e corrigir quanto à fixação, corrosão e vedação;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</si>
  <si>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venezianas de aspiração de ar e corrigir quanto à fixação, limpeza e integridade;</t>
    </r>
  </si>
  <si>
    <r>
      <t>ü</t>
    </r>
    <r>
      <rPr>
        <sz val="7"/>
        <rFont val="Times New Roman"/>
        <family val="1"/>
      </rPr>
      <t xml:space="preserve">  </t>
    </r>
    <r>
      <rPr>
        <sz val="11"/>
        <rFont val="Times New Roman"/>
        <family val="1"/>
      </rPr>
      <t>Limpar filtros de sucção e o ladrão das torres;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</si>
  <si>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desgaste dos canais das polias e da peça como um todo (substituir se necessário);</t>
    </r>
  </si>
  <si>
    <t>CONJUNTOS DE MOTOR-BOMBAS DE ÁGUA GELADA E CONDENSADA</t>
  </si>
  <si>
    <r>
      <t>ü</t>
    </r>
    <r>
      <rPr>
        <sz val="7"/>
        <rFont val="Times New Roman"/>
        <family val="1"/>
      </rPr>
      <t xml:space="preserve">  </t>
    </r>
    <r>
      <rPr>
        <sz val="11"/>
        <rFont val="Times New Roman"/>
        <family val="1"/>
      </rPr>
      <t>Verificar o aperto das gaxetas das bombas e ajustar o gotejamento para 60 a 90 gotas p/min;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</si>
  <si>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Substituir o óleo lubrificante;</t>
    </r>
  </si>
  <si>
    <t>III - UNIDADES CLIMATIZADORAS TIPO “FAN-COIL"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</si>
  <si>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ruídos e vibrações anormais;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</si>
  <si>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correias de transmissão;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</si>
  <si>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bandeja e sistema de drenagem, corrigir vazamentos e desobstruir tubos e ralos;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</si>
  <si>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vazamentos nos registros, filtros, válvulas ou outros componentes do sistema hidráulico;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</si>
  <si>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vedação termoacústica e estanqueidade da casa de máquinas e corrigir falhas;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</si>
  <si>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os filtros de ar quanto à integridade, fixação e saturação (substituir se necessário);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</si>
  <si>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tomada de ar exterior quanto à limpeza e saturação dos filtros (substituir se necessário);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</si>
  <si>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lâmpadas de sinalização dos painéis;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</si>
  <si>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Medir as velocidades nas saídas dos Fan Coil e nos pontos terminais (grelhas de insuflamento)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</si>
  <si>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e corrigir iluminação da casa de máquinas;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</si>
  <si>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limpeza geral e remover quaisquer materiais e objetos depositados nas casas de máquinas em operação;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</si>
  <si>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trancas, fechaduras e/ou cadeados da casa de máquinas e assegurar que a mesma permaneça trancada;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</si>
  <si>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Trocar os filtros;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</si>
  <si>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Efetuar limpeza geral na casa de máquinas;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</si>
  <si>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Lavar a bandeja de condensado e sistema de drenagem, incluindo o ralo e desobstrui-lo se necessário;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</si>
  <si>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Checar a desobstrução dos ralos e do sistema de drenagem após a lavagem da casa de máquinas;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</si>
  <si>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u/>
        <sz val="11"/>
        <color rgb="FF000000"/>
        <rFont val="Times New Roman"/>
        <family val="1"/>
      </rPr>
      <t>Lavar externamente a serpentina no sentido contrário ao da aspiração de ar e utilizar detergente biodegradável apropriado;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</si>
  <si>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temperatura de entrada e saída da água da serpentina, lavando-a internamente se necessário;</t>
    </r>
  </si>
  <si>
    <r>
      <t>ü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Remanejamento de aparelhos do tipo SPLIT/MULT-SPLIT com confecção dos suportes e pintura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</si>
  <si>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Verificar a tensão das correias (quando houver) para evitar escorregamento;</t>
    </r>
  </si>
  <si>
    <t>SPLIT SALA 841</t>
  </si>
  <si>
    <t>SPLIT SALA 831</t>
  </si>
  <si>
    <t>SPLIT SALA 826</t>
  </si>
  <si>
    <t>SPLIT SALA 823</t>
  </si>
  <si>
    <t>SPLIT SALA 819</t>
  </si>
  <si>
    <t>SPLIT SALA 816</t>
  </si>
  <si>
    <t>SPLIT SALA 809</t>
  </si>
  <si>
    <t>SPLIT SALA 807</t>
  </si>
  <si>
    <t>SPLIT SALA 806</t>
  </si>
  <si>
    <t>SPLIT SALA 812</t>
  </si>
  <si>
    <t>SPLIT SALA 818</t>
  </si>
  <si>
    <t>SPLIT RESERVADO</t>
  </si>
  <si>
    <t>SIMEB</t>
  </si>
  <si>
    <t>Auxílio Alimentação = Valor do ticket x 22 dias - desc. 1%</t>
  </si>
  <si>
    <t>Transporte = Valor do vale x 2 passagens x 22 dias/mês - desc. 6%</t>
  </si>
  <si>
    <t>Auxílio Alimentação = Valor do ticket x 22 dias</t>
  </si>
  <si>
    <t>Transporte = Valor do vale x 2 passagens x 12 dias/mês - desc. 6%</t>
  </si>
  <si>
    <t>Auxílio Alimentação = Valor do ticket x 12 dias/mês</t>
  </si>
  <si>
    <t>Disjuntor termomagnético monofásico 6 a 32A</t>
  </si>
  <si>
    <t>Disjuntor termomagnético tripolar de 10 a 50A</t>
  </si>
  <si>
    <t>PEÇAS E MATERIAIS DE REPOSIÇÃO SOB DEMANDA</t>
  </si>
  <si>
    <t>Exaustor axial 100 mm 220V com grelha (ref.: C 80 A, da Ventokit ou similar)</t>
  </si>
  <si>
    <t>VALOR ANUAL DE PEÇAS, ACESSÓRIOS E MATERIAIS SOB DEMANDA</t>
  </si>
  <si>
    <t>VALOR MENSAL DE HORAS-EXTRAS (PARTE I)</t>
  </si>
  <si>
    <t>PARTE II - SERVIÇOS PASSÍVEIS DE SUBCONTRATAÇÃO</t>
  </si>
  <si>
    <t>QUANTIDADE</t>
  </si>
  <si>
    <t>PLANILHA ESTIMATIVA DE CUSTOS DE SERVIÇOS EVENTUAIS</t>
  </si>
  <si>
    <t>PARTE I - PLANILHA ESTIMATIVA DE HORAS-EXTRAS</t>
  </si>
  <si>
    <t>Grupo</t>
  </si>
  <si>
    <t>Despesas Indiretas</t>
  </si>
  <si>
    <t>Bonificação</t>
  </si>
  <si>
    <t>Imposots</t>
  </si>
  <si>
    <t>C.1 PIS</t>
  </si>
  <si>
    <t>C.2 COFINS</t>
  </si>
  <si>
    <t>C.3 ISSQN</t>
  </si>
  <si>
    <t>Descrição</t>
  </si>
  <si>
    <t>Despesas Financeiras</t>
  </si>
  <si>
    <t>Total do Grupo D</t>
  </si>
  <si>
    <t>Total do Grupo B</t>
  </si>
  <si>
    <t>Total do Grupo A</t>
  </si>
  <si>
    <t>BDI REDUZIDO APLICÁVEL AO FORNECIMENTO DE MATERIAIS E EQUIPAMENTOS</t>
  </si>
  <si>
    <t>Adotado</t>
  </si>
  <si>
    <t>BDI DIFRENCIADO PARA MATERIAIS E EQUIPAMENTOS</t>
  </si>
  <si>
    <t>Onde,</t>
  </si>
  <si>
    <t>AC</t>
  </si>
  <si>
    <t>Taxa de rateio da administração central</t>
  </si>
  <si>
    <t>S</t>
  </si>
  <si>
    <t>Taxa representativa de seguros</t>
  </si>
  <si>
    <t>R</t>
  </si>
  <si>
    <t>Taxa representativa de ônus das garantias exigidas</t>
  </si>
  <si>
    <t>Taxa representativa de riscos e imprevistos</t>
  </si>
  <si>
    <t>DF</t>
  </si>
  <si>
    <t>Taxa representativa das despesas financeiras</t>
  </si>
  <si>
    <t>Taxa representativa do lucro</t>
  </si>
  <si>
    <t>I</t>
  </si>
  <si>
    <t xml:space="preserve">Taxa representativa de tributos incidentes </t>
  </si>
  <si>
    <t>A.1 Administração Central (AC)</t>
  </si>
  <si>
    <t>A.2 Garantia (G)</t>
  </si>
  <si>
    <t>A.3 Seguro (S)</t>
  </si>
  <si>
    <t>A.4 Risco (R)</t>
  </si>
  <si>
    <t>B.1 Lucro (L)</t>
  </si>
  <si>
    <t>Total do Grupo C (I)</t>
  </si>
  <si>
    <t>Despesas Financeiras (DF)</t>
  </si>
  <si>
    <r>
      <t>BDI = (((1+(</t>
    </r>
    <r>
      <rPr>
        <i/>
        <sz val="12"/>
        <color theme="1"/>
        <rFont val="Arial"/>
        <family val="2"/>
      </rPr>
      <t>AC</t>
    </r>
    <r>
      <rPr>
        <sz val="12"/>
        <color theme="1"/>
        <rFont val="Arial"/>
        <family val="2"/>
      </rPr>
      <t>+</t>
    </r>
    <r>
      <rPr>
        <i/>
        <sz val="12"/>
        <color theme="1"/>
        <rFont val="Arial"/>
        <family val="2"/>
      </rPr>
      <t>S</t>
    </r>
    <r>
      <rPr>
        <sz val="12"/>
        <color theme="1"/>
        <rFont val="Arial"/>
        <family val="2"/>
      </rPr>
      <t>+</t>
    </r>
    <r>
      <rPr>
        <i/>
        <sz val="12"/>
        <color theme="1"/>
        <rFont val="Arial"/>
        <family val="2"/>
      </rPr>
      <t>R</t>
    </r>
    <r>
      <rPr>
        <sz val="12"/>
        <color theme="1"/>
        <rFont val="Arial"/>
        <family val="2"/>
      </rPr>
      <t>+</t>
    </r>
    <r>
      <rPr>
        <i/>
        <sz val="12"/>
        <color theme="1"/>
        <rFont val="Arial"/>
        <family val="2"/>
      </rPr>
      <t>G</t>
    </r>
    <r>
      <rPr>
        <sz val="12"/>
        <color theme="1"/>
        <rFont val="Arial"/>
        <family val="2"/>
      </rPr>
      <t>)) x (1+</t>
    </r>
    <r>
      <rPr>
        <i/>
        <sz val="12"/>
        <color theme="1"/>
        <rFont val="Arial"/>
        <family val="2"/>
      </rPr>
      <t>DF</t>
    </r>
    <r>
      <rPr>
        <sz val="12"/>
        <color theme="1"/>
        <rFont val="Arial"/>
        <family val="2"/>
      </rPr>
      <t>) x (1+</t>
    </r>
    <r>
      <rPr>
        <i/>
        <sz val="12"/>
        <color theme="1"/>
        <rFont val="Arial"/>
        <family val="2"/>
      </rPr>
      <t>L</t>
    </r>
    <r>
      <rPr>
        <sz val="12"/>
        <color theme="1"/>
        <rFont val="Arial"/>
        <family val="2"/>
      </rPr>
      <t>))/(1-</t>
    </r>
    <r>
      <rPr>
        <i/>
        <sz val="12"/>
        <color theme="1"/>
        <rFont val="Arial"/>
        <family val="2"/>
      </rPr>
      <t>I</t>
    </r>
    <r>
      <rPr>
        <sz val="12"/>
        <color theme="1"/>
        <rFont val="Arial"/>
        <family val="2"/>
      </rPr>
      <t>) - 1)) x 100</t>
    </r>
  </si>
  <si>
    <t>Fórmula do BDI:</t>
  </si>
  <si>
    <t>Obs.: Os materiais, peças e acessórios de reposição serão pagos pelo Ministério de acordo com a demanda.</t>
  </si>
  <si>
    <t>ANEXO VI - B</t>
  </si>
  <si>
    <t>VALOR MENSAL DOS SERVIÇOS EVENTUAIS (PARTE I + PARTE II)</t>
  </si>
  <si>
    <t>Supervisor de manutenção de aparelhos térmicos, de climatização e de refrigeração (CBO/MTE 9101-10)</t>
  </si>
  <si>
    <t>ANEXO VI - A</t>
  </si>
  <si>
    <t>Quantidade de Funcionários</t>
  </si>
  <si>
    <t>Valor Estimado Mensal do Ferramental Básico e Equipamentos</t>
  </si>
  <si>
    <t>Valor Anual do Ferramental Básico e Equipamentos com Depreciação</t>
  </si>
  <si>
    <t>Valor Total Anual de Ferramental Básico e Equipamentos</t>
  </si>
  <si>
    <t>VALOR MENSAL DO FERRAMENTAL BÁSICO E EQUIPAMENTOS POR FUNCIONÁRIO</t>
  </si>
  <si>
    <t>PLANILHA ESTIMATIVA DE FERRAMENTAL BÁSICO, MATERIAIS DE CONSUMO E UNIFORMES</t>
  </si>
  <si>
    <t>Valor Estimado Anual com Material Básico</t>
  </si>
  <si>
    <t>Valor Estimado Mensal com Material Básico</t>
  </si>
  <si>
    <t>VALOR ESTIMADO MENSAL COM MATERIAL BÁSICO POR FUNCIONÁRIO</t>
  </si>
  <si>
    <t>OBS.: A empresa deverá compor os custos de ferrmantal básico, material de consumo e uniformes no módulo 6 do anexo V.</t>
  </si>
  <si>
    <t>Material de Consumo - Anexo IV Parte II</t>
  </si>
  <si>
    <t>CUSTO MENSAL DA MÃO DE OBRA (TOTALIZAÇÃO DOS MÓDULOS ANTERIORES)</t>
  </si>
  <si>
    <t>VALOR TOTAL MENSAL DOS SERVIÇOS PERMANENTES</t>
  </si>
  <si>
    <t>MÓDULO 3: INSUMOS DIVERSOS</t>
  </si>
  <si>
    <t>VALOR MENSAL COM BDI DE MATERIAIS, PEÇAS E ACESSÓRIOS SOB DEMANDA</t>
  </si>
  <si>
    <t>Valor estimado anual para peças de reposição (12 meses)</t>
  </si>
  <si>
    <t>ESTIMATIVA ANUAL DE PEÇAS, ACESSÓRIOS E MATERIAIS SOB DEMANDA</t>
  </si>
  <si>
    <t>VALOR MENSAL DE PEÇAS, ACESSÓRIOS E MATERIAIS SOB DEMANDA</t>
  </si>
  <si>
    <t>BDI APLICÁVEL AOS SERVIÇOS EVENTUAIS</t>
  </si>
  <si>
    <t>VALOR DO BDI PARA SERVIÇOS EVENTUAIS</t>
  </si>
  <si>
    <t>VALOR ANUAL DE SERVIÇOS PASSÍVEIS DE SUBCONTRATAÇÃO</t>
  </si>
  <si>
    <t>VALOR MENSAL DE SERVIÇOS PASSÍVEIS DE SUBCONTRATAÇÃO</t>
  </si>
  <si>
    <t>VALOR MENSAL COM BDI PARA SERVIÇOS EVENTUAIS  (PARTE II)</t>
  </si>
  <si>
    <t>Valor estimado mensal para peças e material de reposição - Anexo III</t>
  </si>
  <si>
    <t xml:space="preserve">RELAÇÃO DE PEÇAS, COMPONENTES E ACESSÓRIOS </t>
  </si>
  <si>
    <t>Valor estimado mensal para serviços eventuais - Anexo VI-A + VI-B</t>
  </si>
  <si>
    <t>Salário Base 40h mensais = (Salário para 40h semanais) x (40 / 200)</t>
  </si>
  <si>
    <r>
      <rPr>
        <b/>
        <sz val="12"/>
        <color theme="1"/>
        <rFont val="Times New Roman"/>
        <family val="1"/>
      </rPr>
      <t xml:space="preserve">Visita técnica </t>
    </r>
    <r>
      <rPr>
        <sz val="12"/>
        <color theme="1"/>
        <rFont val="Times New Roman"/>
        <family val="1"/>
      </rPr>
      <t>- 40h mensais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</si>
</sst>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.0%"/>
    <numFmt numFmtId="165" formatCode="0.0"/>
    <numFmt numFmtId="166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Wingdings"/>
      <charset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Wingdings"/>
      <charset val="2"/>
    </font>
    <font>
      <sz val="12"/>
      <color theme="1"/>
      <name val="Wingdings"/>
      <charset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Wingdings"/>
      <charset val="2"/>
    </font>
    <font>
      <sz val="7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i/>
      <sz val="12"/>
      <color theme="1"/>
      <name val="Arial"/>
      <family val="2"/>
    </font>
    <font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theme="4"/>
      </patternFill>
    </fill>
    <fill>
      <patternFill patternType="solid">
        <fgColor rgb="FFFFFF99"/>
        <bgColor theme="4"/>
      </patternFill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77">
    <xf numFmtId="0" fontId="0" fillId="0" borderId="0" xfId="0"/>
    <xf numFmtId="0" fontId="5" fillId="3" borderId="0" xfId="4" applyFont="1" applyFill="1" applyAlignment="1">
      <alignment horizontal="center" wrapText="1"/>
    </xf>
    <xf numFmtId="49" fontId="5" fillId="3" borderId="0" xfId="4" applyNumberFormat="1" applyFont="1" applyFill="1" applyBorder="1" applyAlignment="1">
      <alignment horizontal="center" vertical="center" wrapText="1"/>
    </xf>
    <xf numFmtId="0" fontId="5" fillId="3" borderId="0" xfId="4" applyFont="1" applyFill="1" applyBorder="1" applyAlignment="1">
      <alignment horizontal="center" vertical="center" wrapText="1"/>
    </xf>
    <xf numFmtId="0" fontId="5" fillId="0" borderId="0" xfId="4" applyFont="1" applyAlignment="1">
      <alignment horizontal="center" wrapText="1"/>
    </xf>
    <xf numFmtId="0" fontId="5" fillId="0" borderId="10" xfId="4" applyFont="1" applyFill="1" applyBorder="1" applyAlignment="1">
      <alignment wrapText="1"/>
    </xf>
    <xf numFmtId="0" fontId="5" fillId="0" borderId="10" xfId="4" applyFont="1" applyFill="1" applyBorder="1"/>
    <xf numFmtId="0" fontId="5" fillId="0" borderId="0" xfId="4" applyFont="1"/>
    <xf numFmtId="0" fontId="5" fillId="0" borderId="10" xfId="4" applyFont="1" applyBorder="1"/>
    <xf numFmtId="49" fontId="5" fillId="0" borderId="10" xfId="4" applyNumberFormat="1" applyFont="1" applyFill="1" applyBorder="1" applyAlignment="1">
      <alignment wrapText="1"/>
    </xf>
    <xf numFmtId="0" fontId="5" fillId="0" borderId="10" xfId="4" applyFont="1" applyBorder="1" applyAlignment="1">
      <alignment wrapText="1"/>
    </xf>
    <xf numFmtId="0" fontId="5" fillId="0" borderId="0" xfId="4" applyFont="1" applyAlignment="1">
      <alignment wrapText="1"/>
    </xf>
    <xf numFmtId="0" fontId="7" fillId="0" borderId="10" xfId="4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/>
    <xf numFmtId="0" fontId="7" fillId="0" borderId="0" xfId="4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44" fontId="7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4" fontId="10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44" fontId="8" fillId="0" borderId="0" xfId="1" applyFont="1" applyBorder="1"/>
    <xf numFmtId="44" fontId="8" fillId="0" borderId="0" xfId="1" applyFont="1" applyBorder="1" applyAlignment="1">
      <alignment vertical="center"/>
    </xf>
    <xf numFmtId="164" fontId="8" fillId="0" borderId="0" xfId="2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44" fontId="8" fillId="0" borderId="0" xfId="1" applyFont="1"/>
    <xf numFmtId="44" fontId="8" fillId="0" borderId="0" xfId="1" applyFont="1" applyAlignment="1">
      <alignment vertical="center"/>
    </xf>
    <xf numFmtId="164" fontId="8" fillId="0" borderId="0" xfId="2" applyNumberFormat="1" applyFont="1"/>
    <xf numFmtId="0" fontId="5" fillId="0" borderId="10" xfId="4" applyNumberFormat="1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44" fontId="10" fillId="6" borderId="1" xfId="1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44" fontId="10" fillId="6" borderId="1" xfId="1" applyFont="1" applyFill="1" applyBorder="1" applyAlignment="1">
      <alignment horizontal="center" vertical="center"/>
    </xf>
    <xf numFmtId="44" fontId="10" fillId="6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44" fontId="8" fillId="0" borderId="9" xfId="1" applyFont="1" applyBorder="1" applyAlignment="1">
      <alignment vertical="top"/>
    </xf>
    <xf numFmtId="0" fontId="8" fillId="0" borderId="11" xfId="0" applyFont="1" applyBorder="1" applyAlignment="1">
      <alignment horizontal="center" vertical="top"/>
    </xf>
    <xf numFmtId="44" fontId="8" fillId="0" borderId="6" xfId="1" applyFont="1" applyBorder="1" applyAlignment="1">
      <alignment vertical="top"/>
    </xf>
    <xf numFmtId="0" fontId="8" fillId="0" borderId="12" xfId="0" applyFont="1" applyBorder="1" applyAlignment="1">
      <alignment horizontal="center" vertical="top"/>
    </xf>
    <xf numFmtId="44" fontId="8" fillId="0" borderId="14" xfId="1" applyFont="1" applyBorder="1" applyAlignment="1">
      <alignment vertical="top"/>
    </xf>
    <xf numFmtId="44" fontId="9" fillId="0" borderId="14" xfId="1" applyFont="1" applyBorder="1" applyAlignment="1">
      <alignment vertical="top"/>
    </xf>
    <xf numFmtId="44" fontId="9" fillId="0" borderId="4" xfId="1" applyFont="1" applyBorder="1" applyAlignment="1">
      <alignment vertical="top"/>
    </xf>
    <xf numFmtId="0" fontId="8" fillId="0" borderId="1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4" fontId="9" fillId="0" borderId="1" xfId="1" applyFont="1" applyBorder="1" applyAlignment="1">
      <alignment vertical="top"/>
    </xf>
    <xf numFmtId="44" fontId="8" fillId="0" borderId="16" xfId="1" applyFont="1" applyBorder="1" applyAlignment="1">
      <alignment wrapText="1"/>
    </xf>
    <xf numFmtId="44" fontId="8" fillId="0" borderId="15" xfId="1" applyFont="1" applyBorder="1" applyAlignment="1">
      <alignment wrapText="1"/>
    </xf>
    <xf numFmtId="0" fontId="8" fillId="0" borderId="1" xfId="0" applyNumberFormat="1" applyFont="1" applyBorder="1" applyAlignment="1">
      <alignment horizontal="center" vertical="top"/>
    </xf>
    <xf numFmtId="44" fontId="8" fillId="0" borderId="1" xfId="1" applyFont="1" applyBorder="1" applyAlignment="1">
      <alignment horizontal="right"/>
    </xf>
    <xf numFmtId="44" fontId="9" fillId="0" borderId="1" xfId="1" applyFont="1" applyBorder="1" applyAlignment="1">
      <alignment horizontal="right"/>
    </xf>
    <xf numFmtId="0" fontId="8" fillId="0" borderId="1" xfId="0" applyNumberFormat="1" applyFont="1" applyBorder="1" applyAlignment="1">
      <alignment horizontal="center" vertical="center" wrapText="1"/>
    </xf>
    <xf numFmtId="49" fontId="11" fillId="7" borderId="10" xfId="4" applyNumberFormat="1" applyFont="1" applyFill="1" applyBorder="1" applyAlignment="1">
      <alignment horizontal="center" vertical="center" wrapText="1"/>
    </xf>
    <xf numFmtId="0" fontId="11" fillId="7" borderId="10" xfId="4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44" fontId="10" fillId="9" borderId="4" xfId="1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top"/>
    </xf>
    <xf numFmtId="0" fontId="10" fillId="8" borderId="7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10" fillId="8" borderId="5" xfId="0" applyFont="1" applyFill="1" applyBorder="1" applyAlignment="1">
      <alignment horizontal="center" vertical="top" wrapText="1"/>
    </xf>
    <xf numFmtId="0" fontId="10" fillId="8" borderId="9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vertical="top"/>
    </xf>
    <xf numFmtId="44" fontId="9" fillId="6" borderId="14" xfId="1" applyFont="1" applyFill="1" applyBorder="1" applyAlignment="1"/>
    <xf numFmtId="44" fontId="9" fillId="6" borderId="4" xfId="1" applyFont="1" applyFill="1" applyBorder="1" applyAlignment="1">
      <alignment vertical="top"/>
    </xf>
    <xf numFmtId="0" fontId="9" fillId="6" borderId="12" xfId="0" applyFont="1" applyFill="1" applyBorder="1" applyAlignment="1"/>
    <xf numFmtId="44" fontId="9" fillId="6" borderId="4" xfId="1" applyFont="1" applyFill="1" applyBorder="1" applyAlignment="1"/>
    <xf numFmtId="0" fontId="12" fillId="0" borderId="0" xfId="0" applyFont="1" applyAlignment="1"/>
    <xf numFmtId="0" fontId="13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Alignment="1"/>
    <xf numFmtId="0" fontId="14" fillId="0" borderId="0" xfId="0" applyFont="1" applyAlignment="1"/>
    <xf numFmtId="0" fontId="12" fillId="0" borderId="1" xfId="0" applyFont="1" applyBorder="1"/>
    <xf numFmtId="44" fontId="12" fillId="0" borderId="1" xfId="1" applyFont="1" applyBorder="1"/>
    <xf numFmtId="0" fontId="10" fillId="6" borderId="2" xfId="0" applyFont="1" applyFill="1" applyBorder="1" applyAlignment="1"/>
    <xf numFmtId="0" fontId="10" fillId="6" borderId="3" xfId="0" applyFont="1" applyFill="1" applyBorder="1" applyAlignment="1"/>
    <xf numFmtId="0" fontId="10" fillId="6" borderId="4" xfId="0" applyFont="1" applyFill="1" applyBorder="1" applyAlignment="1"/>
    <xf numFmtId="44" fontId="7" fillId="0" borderId="1" xfId="1" applyFont="1" applyFill="1" applyBorder="1" applyAlignment="1" applyProtection="1"/>
    <xf numFmtId="44" fontId="8" fillId="0" borderId="6" xfId="1" applyFont="1" applyFill="1" applyBorder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44" fontId="8" fillId="0" borderId="9" xfId="1" applyFont="1" applyFill="1" applyBorder="1"/>
    <xf numFmtId="44" fontId="9" fillId="0" borderId="14" xfId="1" applyFont="1" applyFill="1" applyBorder="1" applyAlignment="1">
      <alignment horizontal="center"/>
    </xf>
    <xf numFmtId="10" fontId="8" fillId="0" borderId="11" xfId="2" applyNumberFormat="1" applyFont="1" applyFill="1" applyBorder="1" applyAlignment="1">
      <alignment wrapText="1"/>
    </xf>
    <xf numFmtId="44" fontId="12" fillId="0" borderId="0" xfId="1" applyFont="1"/>
    <xf numFmtId="0" fontId="7" fillId="6" borderId="2" xfId="0" applyNumberFormat="1" applyFont="1" applyFill="1" applyBorder="1" applyAlignment="1"/>
    <xf numFmtId="0" fontId="7" fillId="6" borderId="3" xfId="0" applyNumberFormat="1" applyFont="1" applyFill="1" applyBorder="1" applyAlignment="1"/>
    <xf numFmtId="0" fontId="7" fillId="6" borderId="4" xfId="0" applyNumberFormat="1" applyFont="1" applyFill="1" applyBorder="1" applyAlignment="1"/>
    <xf numFmtId="0" fontId="10" fillId="6" borderId="2" xfId="0" applyNumberFormat="1" applyFont="1" applyFill="1" applyBorder="1" applyAlignment="1"/>
    <xf numFmtId="0" fontId="10" fillId="6" borderId="3" xfId="0" applyNumberFormat="1" applyFont="1" applyFill="1" applyBorder="1" applyAlignment="1"/>
    <xf numFmtId="0" fontId="10" fillId="6" borderId="4" xfId="0" applyNumberFormat="1" applyFont="1" applyFill="1" applyBorder="1" applyAlignment="1"/>
    <xf numFmtId="0" fontId="7" fillId="6" borderId="1" xfId="0" applyFont="1" applyFill="1" applyBorder="1" applyAlignment="1"/>
    <xf numFmtId="0" fontId="7" fillId="6" borderId="1" xfId="1" applyNumberFormat="1" applyFont="1" applyFill="1" applyBorder="1" applyAlignment="1">
      <alignment horizontal="center" vertical="center" wrapText="1"/>
    </xf>
    <xf numFmtId="9" fontId="7" fillId="6" borderId="1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right" vertical="top"/>
    </xf>
    <xf numFmtId="0" fontId="8" fillId="0" borderId="7" xfId="0" applyNumberFormat="1" applyFont="1" applyBorder="1" applyAlignment="1">
      <alignment horizontal="right" vertical="top"/>
    </xf>
    <xf numFmtId="0" fontId="10" fillId="8" borderId="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top"/>
    </xf>
    <xf numFmtId="10" fontId="8" fillId="0" borderId="5" xfId="2" applyNumberFormat="1" applyFont="1" applyBorder="1" applyAlignment="1">
      <alignment horizontal="right" vertical="top"/>
    </xf>
    <xf numFmtId="10" fontId="8" fillId="0" borderId="16" xfId="2" applyNumberFormat="1" applyFont="1" applyBorder="1" applyAlignment="1">
      <alignment horizontal="right" vertical="top"/>
    </xf>
    <xf numFmtId="10" fontId="8" fillId="0" borderId="15" xfId="2" applyNumberFormat="1" applyFont="1" applyBorder="1" applyAlignment="1">
      <alignment horizontal="right" vertical="top"/>
    </xf>
    <xf numFmtId="10" fontId="9" fillId="6" borderId="1" xfId="2" applyNumberFormat="1" applyFont="1" applyFill="1" applyBorder="1" applyAlignment="1">
      <alignment horizontal="right" vertical="top"/>
    </xf>
    <xf numFmtId="10" fontId="8" fillId="0" borderId="5" xfId="2" applyNumberFormat="1" applyFont="1" applyFill="1" applyBorder="1" applyAlignment="1">
      <alignment horizontal="right" vertical="top"/>
    </xf>
    <xf numFmtId="10" fontId="8" fillId="0" borderId="16" xfId="2" applyNumberFormat="1" applyFont="1" applyFill="1" applyBorder="1" applyAlignment="1">
      <alignment horizontal="right" vertical="top"/>
    </xf>
    <xf numFmtId="10" fontId="8" fillId="0" borderId="15" xfId="2" applyNumberFormat="1" applyFont="1" applyFill="1" applyBorder="1" applyAlignment="1">
      <alignment horizontal="right" vertical="top"/>
    </xf>
    <xf numFmtId="10" fontId="9" fillId="0" borderId="1" xfId="2" applyNumberFormat="1" applyFont="1" applyBorder="1" applyAlignment="1">
      <alignment horizontal="right" vertical="top"/>
    </xf>
    <xf numFmtId="10" fontId="8" fillId="0" borderId="1" xfId="2" applyNumberFormat="1" applyFont="1" applyBorder="1" applyAlignment="1">
      <alignment horizontal="right" vertical="top"/>
    </xf>
    <xf numFmtId="0" fontId="10" fillId="8" borderId="5" xfId="0" applyFont="1" applyFill="1" applyBorder="1" applyAlignment="1">
      <alignment vertical="center"/>
    </xf>
    <xf numFmtId="0" fontId="8" fillId="0" borderId="5" xfId="0" applyNumberFormat="1" applyFont="1" applyBorder="1" applyAlignment="1">
      <alignment horizontal="right" vertical="top"/>
    </xf>
    <xf numFmtId="0" fontId="8" fillId="0" borderId="15" xfId="0" applyNumberFormat="1" applyFont="1" applyFill="1" applyBorder="1" applyAlignment="1">
      <alignment horizontal="right" vertical="top"/>
    </xf>
    <xf numFmtId="0" fontId="9" fillId="6" borderId="15" xfId="0" applyFont="1" applyFill="1" applyBorder="1" applyAlignment="1"/>
    <xf numFmtId="44" fontId="9" fillId="0" borderId="15" xfId="1" applyFont="1" applyFill="1" applyBorder="1" applyAlignment="1">
      <alignment horizontal="center"/>
    </xf>
    <xf numFmtId="44" fontId="9" fillId="6" borderId="1" xfId="1" applyFont="1" applyFill="1" applyBorder="1" applyAlignment="1"/>
    <xf numFmtId="0" fontId="10" fillId="8" borderId="14" xfId="0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right"/>
    </xf>
    <xf numFmtId="44" fontId="8" fillId="0" borderId="16" xfId="1" applyFont="1" applyFill="1" applyBorder="1" applyAlignment="1">
      <alignment horizontal="right"/>
    </xf>
    <xf numFmtId="44" fontId="8" fillId="0" borderId="15" xfId="1" applyFont="1" applyFill="1" applyBorder="1" applyAlignment="1">
      <alignment horizontal="right"/>
    </xf>
    <xf numFmtId="0" fontId="10" fillId="9" borderId="1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center" vertical="center" wrapText="1"/>
    </xf>
    <xf numFmtId="44" fontId="7" fillId="0" borderId="16" xfId="1" applyFont="1" applyFill="1" applyBorder="1" applyAlignment="1">
      <alignment horizontal="right"/>
    </xf>
    <xf numFmtId="9" fontId="8" fillId="0" borderId="16" xfId="0" applyNumberFormat="1" applyFont="1" applyFill="1" applyBorder="1" applyAlignment="1">
      <alignment horizontal="right"/>
    </xf>
    <xf numFmtId="44" fontId="8" fillId="0" borderId="5" xfId="1" applyFont="1" applyBorder="1" applyAlignment="1">
      <alignment wrapText="1"/>
    </xf>
    <xf numFmtId="10" fontId="8" fillId="0" borderId="8" xfId="2" applyNumberFormat="1" applyFont="1" applyFill="1" applyBorder="1" applyAlignment="1">
      <alignment horizontal="right" vertical="top"/>
    </xf>
    <xf numFmtId="10" fontId="8" fillId="0" borderId="0" xfId="2" applyNumberFormat="1" applyFont="1" applyFill="1" applyBorder="1" applyAlignment="1">
      <alignment horizontal="right" vertical="top"/>
    </xf>
    <xf numFmtId="10" fontId="8" fillId="0" borderId="0" xfId="2" applyNumberFormat="1" applyFont="1" applyFill="1" applyBorder="1" applyAlignment="1">
      <alignment horizontal="left" wrapText="1"/>
    </xf>
    <xf numFmtId="44" fontId="8" fillId="0" borderId="1" xfId="1" applyFont="1" applyBorder="1" applyAlignment="1">
      <alignment vertical="top"/>
    </xf>
    <xf numFmtId="0" fontId="9" fillId="6" borderId="1" xfId="0" applyFont="1" applyFill="1" applyBorder="1" applyAlignment="1">
      <alignment vertical="top"/>
    </xf>
    <xf numFmtId="44" fontId="9" fillId="6" borderId="1" xfId="1" applyFont="1" applyFill="1" applyBorder="1" applyAlignment="1">
      <alignment horizontal="right"/>
    </xf>
    <xf numFmtId="0" fontId="10" fillId="8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4" fontId="8" fillId="0" borderId="7" xfId="1" applyFont="1" applyFill="1" applyBorder="1" applyAlignment="1">
      <alignment horizontal="right"/>
    </xf>
    <xf numFmtId="44" fontId="8" fillId="0" borderId="11" xfId="1" applyFont="1" applyFill="1" applyBorder="1" applyAlignment="1">
      <alignment horizontal="right"/>
    </xf>
    <xf numFmtId="44" fontId="8" fillId="0" borderId="12" xfId="1" applyFont="1" applyFill="1" applyBorder="1" applyAlignment="1">
      <alignment horizontal="right"/>
    </xf>
    <xf numFmtId="44" fontId="10" fillId="9" borderId="14" xfId="1" applyFont="1" applyFill="1" applyBorder="1" applyAlignment="1">
      <alignment vertical="center"/>
    </xf>
    <xf numFmtId="44" fontId="8" fillId="0" borderId="0" xfId="1" applyFont="1" applyFill="1" applyBorder="1"/>
    <xf numFmtId="44" fontId="8" fillId="0" borderId="5" xfId="1" applyFont="1" applyFill="1" applyBorder="1"/>
    <xf numFmtId="44" fontId="8" fillId="0" borderId="16" xfId="1" applyFont="1" applyFill="1" applyBorder="1"/>
    <xf numFmtId="44" fontId="8" fillId="0" borderId="15" xfId="1" applyFont="1" applyFill="1" applyBorder="1"/>
    <xf numFmtId="44" fontId="8" fillId="0" borderId="8" xfId="1" applyFont="1" applyFill="1" applyBorder="1"/>
    <xf numFmtId="44" fontId="8" fillId="0" borderId="5" xfId="1" applyFont="1" applyBorder="1" applyAlignment="1">
      <alignment vertical="top"/>
    </xf>
    <xf numFmtId="44" fontId="8" fillId="0" borderId="16" xfId="1" applyFont="1" applyBorder="1" applyAlignment="1">
      <alignment vertical="top"/>
    </xf>
    <xf numFmtId="44" fontId="8" fillId="0" borderId="15" xfId="1" applyFont="1" applyBorder="1" applyAlignment="1">
      <alignment vertical="top"/>
    </xf>
    <xf numFmtId="44" fontId="8" fillId="0" borderId="7" xfId="1" applyFont="1" applyBorder="1" applyAlignment="1">
      <alignment vertical="top"/>
    </xf>
    <xf numFmtId="44" fontId="8" fillId="0" borderId="11" xfId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0" borderId="1" xfId="0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 vertical="top"/>
    </xf>
    <xf numFmtId="0" fontId="8" fillId="0" borderId="16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44" fontId="8" fillId="0" borderId="5" xfId="1" applyFont="1" applyBorder="1" applyAlignment="1">
      <alignment horizontal="center"/>
    </xf>
    <xf numFmtId="44" fontId="8" fillId="0" borderId="15" xfId="1" applyFont="1" applyBorder="1" applyAlignment="1">
      <alignment horizontal="center"/>
    </xf>
    <xf numFmtId="44" fontId="7" fillId="0" borderId="2" xfId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10" fillId="8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33" fillId="0" borderId="0" xfId="0" applyFont="1" applyAlignment="1">
      <alignment wrapText="1"/>
    </xf>
    <xf numFmtId="0" fontId="10" fillId="6" borderId="7" xfId="0" applyFont="1" applyFill="1" applyBorder="1" applyAlignment="1"/>
    <xf numFmtId="0" fontId="10" fillId="6" borderId="8" xfId="0" applyFont="1" applyFill="1" applyBorder="1" applyAlignment="1"/>
    <xf numFmtId="0" fontId="10" fillId="6" borderId="9" xfId="0" applyFont="1" applyFill="1" applyBorder="1" applyAlignment="1"/>
    <xf numFmtId="0" fontId="7" fillId="6" borderId="2" xfId="0" applyFont="1" applyFill="1" applyBorder="1" applyAlignment="1"/>
    <xf numFmtId="0" fontId="7" fillId="6" borderId="3" xfId="0" applyFont="1" applyFill="1" applyBorder="1" applyAlignment="1">
      <alignment wrapText="1"/>
    </xf>
    <xf numFmtId="0" fontId="7" fillId="6" borderId="4" xfId="0" applyFont="1" applyFill="1" applyBorder="1" applyAlignment="1"/>
    <xf numFmtId="0" fontId="7" fillId="6" borderId="7" xfId="0" applyFont="1" applyFill="1" applyBorder="1" applyAlignment="1"/>
    <xf numFmtId="0" fontId="7" fillId="6" borderId="8" xfId="0" applyFont="1" applyFill="1" applyBorder="1" applyAlignment="1">
      <alignment wrapText="1"/>
    </xf>
    <xf numFmtId="3" fontId="5" fillId="0" borderId="10" xfId="4" applyNumberFormat="1" applyFont="1" applyFill="1" applyBorder="1"/>
    <xf numFmtId="44" fontId="9" fillId="10" borderId="1" xfId="1" applyFont="1" applyFill="1" applyBorder="1"/>
    <xf numFmtId="0" fontId="8" fillId="0" borderId="15" xfId="0" applyNumberFormat="1" applyFont="1" applyBorder="1" applyAlignment="1">
      <alignment horizontal="center" vertical="top"/>
    </xf>
    <xf numFmtId="0" fontId="8" fillId="0" borderId="11" xfId="0" applyNumberFormat="1" applyFont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0" fontId="8" fillId="0" borderId="1" xfId="2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vertical="top"/>
    </xf>
    <xf numFmtId="0" fontId="10" fillId="8" borderId="1" xfId="0" applyFont="1" applyFill="1" applyBorder="1" applyAlignment="1">
      <alignment vertical="top"/>
    </xf>
    <xf numFmtId="10" fontId="8" fillId="0" borderId="6" xfId="2" applyNumberFormat="1" applyFont="1" applyBorder="1" applyAlignment="1">
      <alignment horizontal="center" vertical="top"/>
    </xf>
    <xf numFmtId="10" fontId="8" fillId="0" borderId="14" xfId="2" applyNumberFormat="1" applyFont="1" applyBorder="1" applyAlignment="1">
      <alignment horizontal="center" vertical="top"/>
    </xf>
    <xf numFmtId="10" fontId="9" fillId="0" borderId="1" xfId="2" applyNumberFormat="1" applyFont="1" applyBorder="1" applyAlignment="1">
      <alignment horizontal="center" vertical="top"/>
    </xf>
    <xf numFmtId="0" fontId="8" fillId="0" borderId="2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horizontal="left" vertical="top"/>
    </xf>
    <xf numFmtId="0" fontId="12" fillId="0" borderId="11" xfId="0" applyFont="1" applyBorder="1"/>
    <xf numFmtId="0" fontId="12" fillId="0" borderId="0" xfId="0" applyFont="1" applyBorder="1"/>
    <xf numFmtId="0" fontId="12" fillId="0" borderId="6" xfId="0" applyFont="1" applyBorder="1"/>
    <xf numFmtId="0" fontId="8" fillId="0" borderId="12" xfId="0" applyFont="1" applyBorder="1"/>
    <xf numFmtId="0" fontId="8" fillId="0" borderId="13" xfId="0" applyFont="1" applyBorder="1"/>
    <xf numFmtId="10" fontId="9" fillId="0" borderId="5" xfId="2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9" fillId="0" borderId="7" xfId="0" applyNumberFormat="1" applyFont="1" applyBorder="1" applyAlignment="1">
      <alignment horizontal="center" vertical="top"/>
    </xf>
    <xf numFmtId="0" fontId="9" fillId="0" borderId="8" xfId="0" applyNumberFormat="1" applyFont="1" applyBorder="1" applyAlignment="1">
      <alignment horizontal="center" vertical="top"/>
    </xf>
    <xf numFmtId="0" fontId="9" fillId="0" borderId="11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left" vertical="top"/>
    </xf>
    <xf numFmtId="0" fontId="34" fillId="0" borderId="11" xfId="0" applyFont="1" applyBorder="1"/>
    <xf numFmtId="0" fontId="35" fillId="0" borderId="0" xfId="0" applyFont="1" applyBorder="1" applyAlignment="1"/>
    <xf numFmtId="0" fontId="8" fillId="0" borderId="12" xfId="0" applyNumberFormat="1" applyFont="1" applyBorder="1" applyAlignment="1">
      <alignment horizontal="center" vertical="top"/>
    </xf>
    <xf numFmtId="44" fontId="8" fillId="0" borderId="9" xfId="1" applyFont="1" applyBorder="1" applyAlignment="1">
      <alignment horizontal="center"/>
    </xf>
    <xf numFmtId="10" fontId="9" fillId="0" borderId="9" xfId="2" applyNumberFormat="1" applyFont="1" applyBorder="1" applyAlignment="1">
      <alignment horizontal="center" vertical="top"/>
    </xf>
    <xf numFmtId="10" fontId="9" fillId="0" borderId="6" xfId="2" applyNumberFormat="1" applyFont="1" applyBorder="1" applyAlignment="1">
      <alignment horizontal="center" vertical="top"/>
    </xf>
    <xf numFmtId="0" fontId="8" fillId="0" borderId="14" xfId="0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top"/>
    </xf>
    <xf numFmtId="10" fontId="8" fillId="0" borderId="1" xfId="2" applyNumberFormat="1" applyFont="1" applyBorder="1" applyAlignment="1">
      <alignment horizontal="center" vertical="top"/>
    </xf>
    <xf numFmtId="10" fontId="8" fillId="0" borderId="16" xfId="2" applyNumberFormat="1" applyFont="1" applyBorder="1" applyAlignment="1">
      <alignment horizontal="center" vertical="top"/>
    </xf>
    <xf numFmtId="10" fontId="9" fillId="6" borderId="1" xfId="2" applyNumberFormat="1" applyFont="1" applyFill="1" applyBorder="1" applyAlignment="1">
      <alignment horizontal="center" vertical="top"/>
    </xf>
    <xf numFmtId="0" fontId="10" fillId="6" borderId="1" xfId="1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/>
    <xf numFmtId="44" fontId="7" fillId="6" borderId="1" xfId="1" applyFont="1" applyFill="1" applyBorder="1" applyAlignment="1">
      <alignment horizontal="center" vertical="center" wrapText="1"/>
    </xf>
    <xf numFmtId="0" fontId="7" fillId="6" borderId="8" xfId="0" applyFont="1" applyFill="1" applyBorder="1" applyAlignment="1"/>
    <xf numFmtId="0" fontId="7" fillId="6" borderId="9" xfId="0" applyFont="1" applyFill="1" applyBorder="1" applyAlignment="1"/>
    <xf numFmtId="0" fontId="10" fillId="6" borderId="1" xfId="1" applyNumberFormat="1" applyFont="1" applyFill="1" applyBorder="1" applyAlignment="1">
      <alignment horizontal="center" vertical="center"/>
    </xf>
    <xf numFmtId="0" fontId="8" fillId="0" borderId="11" xfId="0" applyNumberFormat="1" applyFont="1" applyBorder="1" applyAlignment="1">
      <alignment horizontal="right" vertical="top"/>
    </xf>
    <xf numFmtId="44" fontId="8" fillId="0" borderId="16" xfId="1" applyFont="1" applyBorder="1" applyAlignment="1">
      <alignment horizontal="center"/>
    </xf>
    <xf numFmtId="0" fontId="8" fillId="0" borderId="8" xfId="0" applyNumberFormat="1" applyFont="1" applyBorder="1" applyAlignment="1">
      <alignment horizontal="right" vertical="top"/>
    </xf>
    <xf numFmtId="0" fontId="8" fillId="0" borderId="0" xfId="0" applyNumberFormat="1" applyFont="1" applyBorder="1" applyAlignment="1">
      <alignment horizontal="right" vertical="top"/>
    </xf>
    <xf numFmtId="0" fontId="8" fillId="0" borderId="13" xfId="0" applyNumberFormat="1" applyFont="1" applyFill="1" applyBorder="1" applyAlignment="1">
      <alignment horizontal="right" vertical="top"/>
    </xf>
    <xf numFmtId="44" fontId="8" fillId="0" borderId="6" xfId="1" applyFont="1" applyBorder="1" applyAlignment="1">
      <alignment horizontal="center"/>
    </xf>
    <xf numFmtId="44" fontId="7" fillId="0" borderId="0" xfId="0" applyNumberFormat="1" applyFont="1" applyBorder="1" applyAlignment="1"/>
    <xf numFmtId="44" fontId="7" fillId="0" borderId="0" xfId="0" applyNumberFormat="1" applyFont="1" applyAlignment="1"/>
    <xf numFmtId="166" fontId="12" fillId="0" borderId="0" xfId="0" applyNumberFormat="1" applyFont="1"/>
    <xf numFmtId="44" fontId="8" fillId="0" borderId="0" xfId="0" applyNumberFormat="1" applyFont="1"/>
    <xf numFmtId="44" fontId="12" fillId="0" borderId="0" xfId="0" applyNumberFormat="1" applyFont="1"/>
    <xf numFmtId="44" fontId="8" fillId="0" borderId="1" xfId="1" applyNumberFormat="1" applyFont="1" applyBorder="1" applyAlignment="1">
      <alignment horizontal="center" vertical="center"/>
    </xf>
    <xf numFmtId="0" fontId="12" fillId="0" borderId="0" xfId="0" applyFont="1" applyFill="1"/>
    <xf numFmtId="44" fontId="8" fillId="0" borderId="1" xfId="1" applyNumberFormat="1" applyFont="1" applyBorder="1" applyAlignment="1">
      <alignment horizontal="center" vertical="center" wrapText="1"/>
    </xf>
    <xf numFmtId="44" fontId="10" fillId="0" borderId="1" xfId="1" applyFont="1" applyFill="1" applyBorder="1" applyAlignment="1" applyProtection="1"/>
    <xf numFmtId="44" fontId="8" fillId="0" borderId="16" xfId="1" applyFont="1" applyFill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3" fillId="2" borderId="0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/>
    </xf>
    <xf numFmtId="0" fontId="8" fillId="0" borderId="12" xfId="0" applyNumberFormat="1" applyFont="1" applyBorder="1" applyAlignment="1">
      <alignment horizontal="left" vertical="top"/>
    </xf>
    <xf numFmtId="0" fontId="8" fillId="0" borderId="13" xfId="0" applyNumberFormat="1" applyFont="1" applyBorder="1" applyAlignment="1">
      <alignment horizontal="left" vertical="top"/>
    </xf>
    <xf numFmtId="0" fontId="8" fillId="0" borderId="14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9" fillId="6" borderId="2" xfId="0" applyFont="1" applyFill="1" applyBorder="1" applyAlignment="1">
      <alignment horizontal="center" vertical="top"/>
    </xf>
    <xf numFmtId="0" fontId="9" fillId="6" borderId="3" xfId="0" applyFont="1" applyFill="1" applyBorder="1" applyAlignment="1">
      <alignment horizontal="center" vertical="top"/>
    </xf>
    <xf numFmtId="0" fontId="9" fillId="6" borderId="4" xfId="0" applyFont="1" applyFill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/>
    </xf>
    <xf numFmtId="0" fontId="9" fillId="0" borderId="3" xfId="0" applyNumberFormat="1" applyFont="1" applyBorder="1" applyAlignment="1">
      <alignment horizontal="center" vertical="top"/>
    </xf>
    <xf numFmtId="0" fontId="9" fillId="0" borderId="4" xfId="0" applyNumberFormat="1" applyFont="1" applyBorder="1" applyAlignment="1">
      <alignment horizontal="center" vertical="top"/>
    </xf>
    <xf numFmtId="0" fontId="9" fillId="0" borderId="11" xfId="0" applyNumberFormat="1" applyFon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left" vertical="top"/>
    </xf>
    <xf numFmtId="0" fontId="10" fillId="8" borderId="3" xfId="0" applyFont="1" applyFill="1" applyBorder="1" applyAlignment="1">
      <alignment horizontal="left" vertical="top"/>
    </xf>
    <xf numFmtId="0" fontId="10" fillId="8" borderId="4" xfId="0" applyFont="1" applyFill="1" applyBorder="1" applyAlignment="1">
      <alignment horizontal="left" vertical="top"/>
    </xf>
    <xf numFmtId="0" fontId="8" fillId="0" borderId="7" xfId="0" applyNumberFormat="1" applyFont="1" applyBorder="1" applyAlignment="1">
      <alignment horizontal="left" vertical="top"/>
    </xf>
    <xf numFmtId="0" fontId="8" fillId="0" borderId="8" xfId="0" applyNumberFormat="1" applyFont="1" applyBorder="1" applyAlignment="1">
      <alignment horizontal="left" vertical="top"/>
    </xf>
    <xf numFmtId="0" fontId="8" fillId="0" borderId="9" xfId="0" applyNumberFormat="1" applyFont="1" applyBorder="1" applyAlignment="1">
      <alignment horizontal="left" vertical="top"/>
    </xf>
    <xf numFmtId="0" fontId="8" fillId="0" borderId="11" xfId="0" applyNumberFormat="1" applyFont="1" applyBorder="1" applyAlignment="1">
      <alignment horizontal="left" vertical="top"/>
    </xf>
    <xf numFmtId="0" fontId="8" fillId="0" borderId="0" xfId="0" applyNumberFormat="1" applyFont="1" applyBorder="1" applyAlignment="1">
      <alignment horizontal="left" vertical="top"/>
    </xf>
    <xf numFmtId="0" fontId="8" fillId="0" borderId="6" xfId="0" applyNumberFormat="1" applyFont="1" applyBorder="1" applyAlignment="1">
      <alignment horizontal="left" vertical="top"/>
    </xf>
    <xf numFmtId="0" fontId="10" fillId="8" borderId="1" xfId="0" applyFont="1" applyFill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top"/>
    </xf>
    <xf numFmtId="0" fontId="9" fillId="0" borderId="14" xfId="0" applyNumberFormat="1" applyFont="1" applyBorder="1" applyAlignment="1">
      <alignment horizontal="center" vertical="top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wrapText="1"/>
    </xf>
    <xf numFmtId="0" fontId="3" fillId="2" borderId="0" xfId="3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8" fillId="0" borderId="4" xfId="1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0" fillId="9" borderId="2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44" fontId="8" fillId="0" borderId="7" xfId="0" applyNumberFormat="1" applyFont="1" applyBorder="1" applyAlignment="1">
      <alignment horizontal="left"/>
    </xf>
    <xf numFmtId="0" fontId="8" fillId="0" borderId="1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0" fillId="8" borderId="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6" borderId="2" xfId="0" applyFont="1" applyFill="1" applyBorder="1" applyAlignment="1">
      <alignment horizontal="left" vertical="top"/>
    </xf>
    <xf numFmtId="0" fontId="9" fillId="6" borderId="3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10" fillId="8" borderId="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left" vertical="top"/>
    </xf>
    <xf numFmtId="0" fontId="10" fillId="8" borderId="9" xfId="0" applyFont="1" applyFill="1" applyBorder="1" applyAlignment="1">
      <alignment horizontal="left" vertical="top"/>
    </xf>
    <xf numFmtId="0" fontId="10" fillId="8" borderId="2" xfId="0" applyFont="1" applyFill="1" applyBorder="1" applyAlignment="1">
      <alignment horizontal="center" vertical="top"/>
    </xf>
    <xf numFmtId="0" fontId="10" fillId="8" borderId="3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center" vertical="top"/>
    </xf>
    <xf numFmtId="0" fontId="8" fillId="0" borderId="2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44" fontId="8" fillId="0" borderId="16" xfId="1" applyFont="1" applyFill="1" applyBorder="1" applyAlignment="1">
      <alignment horizontal="center" vertical="center"/>
    </xf>
    <xf numFmtId="44" fontId="8" fillId="0" borderId="6" xfId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0" fillId="9" borderId="12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left" vertical="center"/>
    </xf>
    <xf numFmtId="44" fontId="8" fillId="0" borderId="16" xfId="1" applyFont="1" applyFill="1" applyBorder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left" vertical="center"/>
    </xf>
    <xf numFmtId="44" fontId="8" fillId="0" borderId="7" xfId="0" applyNumberFormat="1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44" fontId="9" fillId="6" borderId="1" xfId="1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8" borderId="7" xfId="0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left" vertical="center" wrapText="1"/>
    </xf>
    <xf numFmtId="44" fontId="8" fillId="0" borderId="2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44" fontId="8" fillId="0" borderId="2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</cellXfs>
  <cellStyles count="5">
    <cellStyle name="Excel Built-in Normal" xfId="4"/>
    <cellStyle name="Moeda" xfId="1" builtinId="4"/>
    <cellStyle name="Normal" xfId="0" builtinId="0"/>
    <cellStyle name="Normal_ANEXO II - Planilha Estimativa de Custos" xfId="3"/>
    <cellStyle name="Porcentagem" xfId="2" builtinId="5"/>
  </cellStyles>
  <dxfs count="0"/>
  <tableStyles count="0" defaultTableStyle="TableStyleMedium2" defaultPivotStyle="PivotStyleLight16"/>
  <colors>
    <mruColors>
      <color rgb="FFFFFF99"/>
      <color rgb="FFFFCC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2"/>
  <sheetViews>
    <sheetView showGridLines="0" view="pageBreakPreview" zoomScaleNormal="100" zoomScaleSheetLayoutView="100" workbookViewId="0"/>
  </sheetViews>
  <sheetFormatPr defaultRowHeight="15" x14ac:dyDescent="0.25"/>
  <cols>
    <col min="1" max="1" width="99.28515625" style="13" customWidth="1"/>
    <col min="2" max="16384" width="9.140625" style="13"/>
  </cols>
  <sheetData>
    <row r="1" spans="1:1" s="1" customFormat="1" ht="15.75" x14ac:dyDescent="0.25">
      <c r="A1" s="210" t="s">
        <v>804</v>
      </c>
    </row>
    <row r="2" spans="1:1" s="1" customFormat="1" ht="15.75" x14ac:dyDescent="0.25">
      <c r="A2" s="211" t="s">
        <v>805</v>
      </c>
    </row>
    <row r="4" spans="1:1" ht="47.25" x14ac:dyDescent="0.25">
      <c r="A4" s="214" t="s">
        <v>806</v>
      </c>
    </row>
    <row r="6" spans="1:1" x14ac:dyDescent="0.25">
      <c r="A6" s="215" t="s">
        <v>807</v>
      </c>
    </row>
    <row r="7" spans="1:1" x14ac:dyDescent="0.25">
      <c r="A7" s="216" t="s">
        <v>808</v>
      </c>
    </row>
    <row r="8" spans="1:1" ht="18" x14ac:dyDescent="0.25">
      <c r="A8" s="217" t="s">
        <v>857</v>
      </c>
    </row>
    <row r="9" spans="1:1" ht="18" x14ac:dyDescent="0.25">
      <c r="A9" s="217" t="s">
        <v>858</v>
      </c>
    </row>
    <row r="10" spans="1:1" ht="18" x14ac:dyDescent="0.25">
      <c r="A10" s="217" t="s">
        <v>809</v>
      </c>
    </row>
    <row r="11" spans="1:1" ht="18" x14ac:dyDescent="0.25">
      <c r="A11" s="217" t="s">
        <v>810</v>
      </c>
    </row>
    <row r="12" spans="1:1" ht="18" x14ac:dyDescent="0.25">
      <c r="A12" s="217" t="s">
        <v>811</v>
      </c>
    </row>
    <row r="13" spans="1:1" ht="18" x14ac:dyDescent="0.25">
      <c r="A13" s="217" t="s">
        <v>812</v>
      </c>
    </row>
    <row r="14" spans="1:1" ht="18" x14ac:dyDescent="0.25">
      <c r="A14" s="217" t="s">
        <v>813</v>
      </c>
    </row>
    <row r="15" spans="1:1" ht="18" x14ac:dyDescent="0.25">
      <c r="A15" s="217" t="s">
        <v>814</v>
      </c>
    </row>
    <row r="17" spans="1:1" x14ac:dyDescent="0.25">
      <c r="A17" s="218" t="s">
        <v>815</v>
      </c>
    </row>
    <row r="18" spans="1:1" x14ac:dyDescent="0.25">
      <c r="A18" s="219" t="s">
        <v>816</v>
      </c>
    </row>
    <row r="20" spans="1:1" x14ac:dyDescent="0.25">
      <c r="A20" s="215" t="s">
        <v>817</v>
      </c>
    </row>
    <row r="21" spans="1:1" x14ac:dyDescent="0.25">
      <c r="A21" s="220"/>
    </row>
    <row r="22" spans="1:1" x14ac:dyDescent="0.25">
      <c r="A22" s="221" t="s">
        <v>818</v>
      </c>
    </row>
    <row r="23" spans="1:1" x14ac:dyDescent="0.25">
      <c r="A23" s="220"/>
    </row>
    <row r="24" spans="1:1" x14ac:dyDescent="0.25">
      <c r="A24" s="216" t="s">
        <v>819</v>
      </c>
    </row>
    <row r="25" spans="1:1" x14ac:dyDescent="0.25">
      <c r="A25" s="222" t="s">
        <v>820</v>
      </c>
    </row>
    <row r="26" spans="1:1" x14ac:dyDescent="0.25">
      <c r="A26" s="222" t="s">
        <v>821</v>
      </c>
    </row>
    <row r="27" spans="1:1" x14ac:dyDescent="0.25">
      <c r="A27" s="222" t="s">
        <v>822</v>
      </c>
    </row>
    <row r="28" spans="1:1" x14ac:dyDescent="0.25">
      <c r="A28" s="222" t="s">
        <v>823</v>
      </c>
    </row>
    <row r="29" spans="1:1" x14ac:dyDescent="0.25">
      <c r="A29" s="222" t="s">
        <v>824</v>
      </c>
    </row>
    <row r="30" spans="1:1" x14ac:dyDescent="0.25">
      <c r="A30" s="222" t="s">
        <v>825</v>
      </c>
    </row>
    <row r="31" spans="1:1" x14ac:dyDescent="0.25">
      <c r="A31" s="222" t="s">
        <v>826</v>
      </c>
    </row>
    <row r="32" spans="1:1" x14ac:dyDescent="0.25">
      <c r="A32" s="222" t="s">
        <v>827</v>
      </c>
    </row>
    <row r="33" spans="1:1" x14ac:dyDescent="0.25">
      <c r="A33" s="222" t="s">
        <v>828</v>
      </c>
    </row>
    <row r="34" spans="1:1" x14ac:dyDescent="0.25">
      <c r="A34" s="222" t="s">
        <v>829</v>
      </c>
    </row>
    <row r="35" spans="1:1" x14ac:dyDescent="0.25">
      <c r="A35" s="222" t="s">
        <v>830</v>
      </c>
    </row>
    <row r="36" spans="1:1" x14ac:dyDescent="0.25">
      <c r="A36" s="222" t="s">
        <v>831</v>
      </c>
    </row>
    <row r="37" spans="1:1" x14ac:dyDescent="0.25">
      <c r="A37" s="222" t="s">
        <v>832</v>
      </c>
    </row>
    <row r="38" spans="1:1" x14ac:dyDescent="0.25">
      <c r="A38" s="222" t="s">
        <v>833</v>
      </c>
    </row>
    <row r="39" spans="1:1" x14ac:dyDescent="0.25">
      <c r="A39" s="222" t="s">
        <v>834</v>
      </c>
    </row>
    <row r="40" spans="1:1" x14ac:dyDescent="0.25">
      <c r="A40" s="222" t="s">
        <v>835</v>
      </c>
    </row>
    <row r="41" spans="1:1" x14ac:dyDescent="0.25">
      <c r="A41" s="222" t="s">
        <v>836</v>
      </c>
    </row>
    <row r="42" spans="1:1" x14ac:dyDescent="0.25">
      <c r="A42" s="215"/>
    </row>
    <row r="43" spans="1:1" x14ac:dyDescent="0.25">
      <c r="A43" s="215" t="s">
        <v>837</v>
      </c>
    </row>
    <row r="44" spans="1:1" x14ac:dyDescent="0.25">
      <c r="A44" s="220"/>
    </row>
    <row r="45" spans="1:1" x14ac:dyDescent="0.25">
      <c r="A45" s="216" t="s">
        <v>819</v>
      </c>
    </row>
    <row r="46" spans="1:1" x14ac:dyDescent="0.25">
      <c r="A46" s="222" t="s">
        <v>859</v>
      </c>
    </row>
    <row r="47" spans="1:1" x14ac:dyDescent="0.25">
      <c r="A47" s="222" t="s">
        <v>838</v>
      </c>
    </row>
    <row r="48" spans="1:1" x14ac:dyDescent="0.25">
      <c r="A48" s="222" t="s">
        <v>839</v>
      </c>
    </row>
    <row r="49" spans="1:1" x14ac:dyDescent="0.25">
      <c r="A49" s="222" t="s">
        <v>840</v>
      </c>
    </row>
    <row r="50" spans="1:1" x14ac:dyDescent="0.25">
      <c r="A50" s="222" t="s">
        <v>841</v>
      </c>
    </row>
    <row r="51" spans="1:1" x14ac:dyDescent="0.25">
      <c r="A51" s="222" t="s">
        <v>842</v>
      </c>
    </row>
    <row r="52" spans="1:1" x14ac:dyDescent="0.25">
      <c r="A52" s="222" t="s">
        <v>843</v>
      </c>
    </row>
    <row r="53" spans="1:1" x14ac:dyDescent="0.25">
      <c r="A53" s="222" t="s">
        <v>844</v>
      </c>
    </row>
    <row r="54" spans="1:1" x14ac:dyDescent="0.25">
      <c r="A54" s="222" t="s">
        <v>845</v>
      </c>
    </row>
    <row r="55" spans="1:1" x14ac:dyDescent="0.25">
      <c r="A55" s="222" t="s">
        <v>846</v>
      </c>
    </row>
    <row r="56" spans="1:1" x14ac:dyDescent="0.25">
      <c r="A56" s="220"/>
    </row>
    <row r="57" spans="1:1" x14ac:dyDescent="0.25">
      <c r="A57" s="216" t="s">
        <v>847</v>
      </c>
    </row>
    <row r="58" spans="1:1" x14ac:dyDescent="0.25">
      <c r="A58" s="222" t="s">
        <v>848</v>
      </c>
    </row>
    <row r="59" spans="1:1" x14ac:dyDescent="0.25">
      <c r="A59" s="222" t="s">
        <v>849</v>
      </c>
    </row>
    <row r="60" spans="1:1" x14ac:dyDescent="0.25">
      <c r="A60" s="222" t="s">
        <v>850</v>
      </c>
    </row>
    <row r="61" spans="1:1" x14ac:dyDescent="0.25">
      <c r="A61" s="222" t="s">
        <v>851</v>
      </c>
    </row>
    <row r="62" spans="1:1" x14ac:dyDescent="0.25">
      <c r="A62" s="222" t="s">
        <v>852</v>
      </c>
    </row>
    <row r="63" spans="1:1" x14ac:dyDescent="0.25">
      <c r="A63" s="222" t="s">
        <v>853</v>
      </c>
    </row>
    <row r="64" spans="1:1" x14ac:dyDescent="0.25">
      <c r="A64" s="222" t="s">
        <v>854</v>
      </c>
    </row>
    <row r="65" spans="1:1" x14ac:dyDescent="0.25">
      <c r="A65" s="222" t="s">
        <v>856</v>
      </c>
    </row>
    <row r="67" spans="1:1" x14ac:dyDescent="0.25">
      <c r="A67" s="215" t="s">
        <v>860</v>
      </c>
    </row>
    <row r="68" spans="1:1" x14ac:dyDescent="0.25">
      <c r="A68" s="220"/>
    </row>
    <row r="69" spans="1:1" x14ac:dyDescent="0.25">
      <c r="A69" s="216" t="s">
        <v>847</v>
      </c>
    </row>
    <row r="70" spans="1:1" ht="15.75" x14ac:dyDescent="0.25">
      <c r="A70" s="223" t="s">
        <v>861</v>
      </c>
    </row>
    <row r="71" spans="1:1" x14ac:dyDescent="0.25">
      <c r="A71" s="222" t="s">
        <v>855</v>
      </c>
    </row>
    <row r="72" spans="1:1" ht="15.75" x14ac:dyDescent="0.25">
      <c r="A72" s="223" t="s">
        <v>862</v>
      </c>
    </row>
    <row r="73" spans="1:1" ht="15.75" x14ac:dyDescent="0.25">
      <c r="A73" s="223" t="s">
        <v>863</v>
      </c>
    </row>
    <row r="74" spans="1:1" ht="15.75" x14ac:dyDescent="0.25">
      <c r="A74" s="223" t="s">
        <v>864</v>
      </c>
    </row>
    <row r="75" spans="1:1" ht="15.75" x14ac:dyDescent="0.25">
      <c r="A75" s="223" t="s">
        <v>865</v>
      </c>
    </row>
    <row r="76" spans="1:1" ht="15.75" x14ac:dyDescent="0.25">
      <c r="A76" s="223" t="s">
        <v>866</v>
      </c>
    </row>
    <row r="77" spans="1:1" x14ac:dyDescent="0.25">
      <c r="A77" s="220"/>
    </row>
    <row r="78" spans="1:1" x14ac:dyDescent="0.25">
      <c r="A78" s="215" t="s">
        <v>867</v>
      </c>
    </row>
    <row r="79" spans="1:1" x14ac:dyDescent="0.25">
      <c r="A79" s="220"/>
    </row>
    <row r="80" spans="1:1" x14ac:dyDescent="0.25">
      <c r="A80" s="216" t="s">
        <v>847</v>
      </c>
    </row>
    <row r="81" spans="1:1" x14ac:dyDescent="0.25">
      <c r="A81" s="222" t="s">
        <v>868</v>
      </c>
    </row>
    <row r="82" spans="1:1" x14ac:dyDescent="0.25">
      <c r="A82" s="222" t="s">
        <v>869</v>
      </c>
    </row>
    <row r="83" spans="1:1" x14ac:dyDescent="0.25">
      <c r="A83" s="222" t="s">
        <v>870</v>
      </c>
    </row>
    <row r="84" spans="1:1" x14ac:dyDescent="0.25">
      <c r="A84" s="222" t="s">
        <v>863</v>
      </c>
    </row>
    <row r="85" spans="1:1" x14ac:dyDescent="0.25">
      <c r="A85" s="222" t="s">
        <v>871</v>
      </c>
    </row>
    <row r="86" spans="1:1" x14ac:dyDescent="0.25">
      <c r="A86" s="222" t="s">
        <v>866</v>
      </c>
    </row>
    <row r="87" spans="1:1" x14ac:dyDescent="0.25">
      <c r="A87" s="220"/>
    </row>
    <row r="88" spans="1:1" x14ac:dyDescent="0.25">
      <c r="A88" s="215" t="s">
        <v>872</v>
      </c>
    </row>
    <row r="89" spans="1:1" x14ac:dyDescent="0.25">
      <c r="A89" s="216" t="s">
        <v>819</v>
      </c>
    </row>
    <row r="90" spans="1:1" ht="30" x14ac:dyDescent="0.25">
      <c r="A90" s="222" t="s">
        <v>873</v>
      </c>
    </row>
    <row r="91" spans="1:1" x14ac:dyDescent="0.25">
      <c r="A91" s="222" t="s">
        <v>874</v>
      </c>
    </row>
    <row r="92" spans="1:1" x14ac:dyDescent="0.25">
      <c r="A92" s="222" t="s">
        <v>875</v>
      </c>
    </row>
    <row r="93" spans="1:1" x14ac:dyDescent="0.25">
      <c r="A93" s="222" t="s">
        <v>876</v>
      </c>
    </row>
    <row r="94" spans="1:1" x14ac:dyDescent="0.25">
      <c r="A94" s="222" t="s">
        <v>877</v>
      </c>
    </row>
    <row r="95" spans="1:1" x14ac:dyDescent="0.25">
      <c r="A95" s="220"/>
    </row>
    <row r="96" spans="1:1" x14ac:dyDescent="0.25">
      <c r="A96" s="216" t="s">
        <v>815</v>
      </c>
    </row>
    <row r="97" spans="1:1" ht="15.75" x14ac:dyDescent="0.25">
      <c r="A97" s="223" t="s">
        <v>878</v>
      </c>
    </row>
    <row r="98" spans="1:1" ht="30.75" x14ac:dyDescent="0.25">
      <c r="A98" s="223" t="s">
        <v>879</v>
      </c>
    </row>
    <row r="99" spans="1:1" ht="15.75" x14ac:dyDescent="0.25">
      <c r="A99" s="223" t="s">
        <v>880</v>
      </c>
    </row>
    <row r="100" spans="1:1" ht="15.75" x14ac:dyDescent="0.25">
      <c r="A100" s="223" t="s">
        <v>881</v>
      </c>
    </row>
    <row r="101" spans="1:1" ht="15.75" x14ac:dyDescent="0.25">
      <c r="A101" s="223" t="s">
        <v>882</v>
      </c>
    </row>
    <row r="102" spans="1:1" x14ac:dyDescent="0.25">
      <c r="A102" s="220"/>
    </row>
    <row r="103" spans="1:1" x14ac:dyDescent="0.25">
      <c r="A103" s="215" t="s">
        <v>883</v>
      </c>
    </row>
    <row r="104" spans="1:1" x14ac:dyDescent="0.25">
      <c r="A104" s="220"/>
    </row>
    <row r="105" spans="1:1" x14ac:dyDescent="0.25">
      <c r="A105" s="216" t="s">
        <v>819</v>
      </c>
    </row>
    <row r="106" spans="1:1" x14ac:dyDescent="0.25">
      <c r="A106" s="222" t="s">
        <v>884</v>
      </c>
    </row>
    <row r="107" spans="1:1" ht="30" x14ac:dyDescent="0.25">
      <c r="A107" s="222" t="s">
        <v>885</v>
      </c>
    </row>
    <row r="108" spans="1:1" x14ac:dyDescent="0.25">
      <c r="A108" s="222" t="s">
        <v>886</v>
      </c>
    </row>
    <row r="109" spans="1:1" x14ac:dyDescent="0.25">
      <c r="A109" s="222" t="s">
        <v>887</v>
      </c>
    </row>
    <row r="110" spans="1:1" x14ac:dyDescent="0.25">
      <c r="A110" s="222" t="s">
        <v>888</v>
      </c>
    </row>
    <row r="111" spans="1:1" x14ac:dyDescent="0.25">
      <c r="A111" s="220"/>
    </row>
    <row r="112" spans="1:1" x14ac:dyDescent="0.25">
      <c r="A112" s="215" t="s">
        <v>797</v>
      </c>
    </row>
    <row r="113" spans="1:1" x14ac:dyDescent="0.25">
      <c r="A113" s="220"/>
    </row>
    <row r="114" spans="1:1" x14ac:dyDescent="0.25">
      <c r="A114" s="216" t="s">
        <v>819</v>
      </c>
    </row>
    <row r="115" spans="1:1" x14ac:dyDescent="0.25">
      <c r="A115" s="222" t="s">
        <v>889</v>
      </c>
    </row>
    <row r="116" spans="1:1" x14ac:dyDescent="0.25">
      <c r="A116" s="222" t="s">
        <v>890</v>
      </c>
    </row>
    <row r="117" spans="1:1" x14ac:dyDescent="0.25">
      <c r="A117" s="222" t="s">
        <v>891</v>
      </c>
    </row>
    <row r="118" spans="1:1" x14ac:dyDescent="0.25">
      <c r="A118" s="222" t="s">
        <v>892</v>
      </c>
    </row>
    <row r="119" spans="1:1" x14ac:dyDescent="0.25">
      <c r="A119" s="222" t="s">
        <v>893</v>
      </c>
    </row>
    <row r="120" spans="1:1" x14ac:dyDescent="0.25">
      <c r="A120" s="222" t="s">
        <v>894</v>
      </c>
    </row>
    <row r="121" spans="1:1" x14ac:dyDescent="0.25">
      <c r="A121" s="222" t="s">
        <v>895</v>
      </c>
    </row>
    <row r="122" spans="1:1" x14ac:dyDescent="0.25">
      <c r="A122" s="222" t="s">
        <v>896</v>
      </c>
    </row>
    <row r="123" spans="1:1" x14ac:dyDescent="0.25">
      <c r="A123" s="220"/>
    </row>
    <row r="124" spans="1:1" x14ac:dyDescent="0.25">
      <c r="A124" s="216" t="s">
        <v>847</v>
      </c>
    </row>
    <row r="125" spans="1:1" x14ac:dyDescent="0.25">
      <c r="A125" s="222" t="s">
        <v>897</v>
      </c>
    </row>
    <row r="126" spans="1:1" x14ac:dyDescent="0.25">
      <c r="A126" s="222" t="s">
        <v>898</v>
      </c>
    </row>
    <row r="127" spans="1:1" x14ac:dyDescent="0.25">
      <c r="A127" s="222" t="s">
        <v>899</v>
      </c>
    </row>
    <row r="128" spans="1:1" x14ac:dyDescent="0.25">
      <c r="A128" s="222" t="s">
        <v>900</v>
      </c>
    </row>
    <row r="129" spans="1:1" x14ac:dyDescent="0.25">
      <c r="A129" s="215"/>
    </row>
    <row r="130" spans="1:1" x14ac:dyDescent="0.25">
      <c r="A130" s="215" t="s">
        <v>901</v>
      </c>
    </row>
    <row r="131" spans="1:1" x14ac:dyDescent="0.25">
      <c r="A131" s="220"/>
    </row>
    <row r="132" spans="1:1" x14ac:dyDescent="0.25">
      <c r="A132" s="216" t="s">
        <v>819</v>
      </c>
    </row>
    <row r="133" spans="1:1" x14ac:dyDescent="0.25">
      <c r="A133" s="222" t="s">
        <v>902</v>
      </c>
    </row>
    <row r="134" spans="1:1" x14ac:dyDescent="0.25">
      <c r="A134" s="222" t="s">
        <v>903</v>
      </c>
    </row>
    <row r="135" spans="1:1" x14ac:dyDescent="0.25">
      <c r="A135" s="222" t="s">
        <v>904</v>
      </c>
    </row>
    <row r="136" spans="1:1" x14ac:dyDescent="0.25">
      <c r="A136" s="222" t="s">
        <v>824</v>
      </c>
    </row>
    <row r="137" spans="1:1" ht="30" x14ac:dyDescent="0.25">
      <c r="A137" s="222" t="s">
        <v>1055</v>
      </c>
    </row>
    <row r="138" spans="1:1" x14ac:dyDescent="0.25">
      <c r="A138" s="222" t="s">
        <v>905</v>
      </c>
    </row>
    <row r="139" spans="1:1" x14ac:dyDescent="0.25">
      <c r="A139" s="222" t="s">
        <v>906</v>
      </c>
    </row>
    <row r="140" spans="1:1" x14ac:dyDescent="0.25">
      <c r="A140" s="222" t="s">
        <v>1056</v>
      </c>
    </row>
    <row r="141" spans="1:1" x14ac:dyDescent="0.25">
      <c r="A141" s="222" t="s">
        <v>1061</v>
      </c>
    </row>
    <row r="142" spans="1:1" x14ac:dyDescent="0.25">
      <c r="A142" s="222" t="s">
        <v>907</v>
      </c>
    </row>
    <row r="143" spans="1:1" x14ac:dyDescent="0.25">
      <c r="A143" s="222" t="s">
        <v>908</v>
      </c>
    </row>
    <row r="144" spans="1:1" x14ac:dyDescent="0.25">
      <c r="A144" s="222" t="s">
        <v>909</v>
      </c>
    </row>
    <row r="145" spans="1:1" x14ac:dyDescent="0.25">
      <c r="A145" s="222" t="s">
        <v>910</v>
      </c>
    </row>
    <row r="146" spans="1:1" x14ac:dyDescent="0.25">
      <c r="A146" s="222" t="s">
        <v>911</v>
      </c>
    </row>
    <row r="147" spans="1:1" x14ac:dyDescent="0.25">
      <c r="A147" s="222" t="s">
        <v>1057</v>
      </c>
    </row>
    <row r="148" spans="1:1" x14ac:dyDescent="0.25">
      <c r="A148" s="222" t="s">
        <v>912</v>
      </c>
    </row>
    <row r="149" spans="1:1" x14ac:dyDescent="0.25">
      <c r="A149" s="222" t="s">
        <v>913</v>
      </c>
    </row>
    <row r="150" spans="1:1" x14ac:dyDescent="0.25">
      <c r="A150" s="222" t="s">
        <v>914</v>
      </c>
    </row>
    <row r="151" spans="1:1" x14ac:dyDescent="0.25">
      <c r="A151" s="222" t="s">
        <v>1058</v>
      </c>
    </row>
    <row r="152" spans="1:1" x14ac:dyDescent="0.25">
      <c r="A152" s="222" t="s">
        <v>1059</v>
      </c>
    </row>
    <row r="153" spans="1:1" x14ac:dyDescent="0.25">
      <c r="A153" s="222" t="s">
        <v>915</v>
      </c>
    </row>
    <row r="154" spans="1:1" s="226" customFormat="1" x14ac:dyDescent="0.25">
      <c r="A154" s="225" t="s">
        <v>1060</v>
      </c>
    </row>
    <row r="155" spans="1:1" x14ac:dyDescent="0.25">
      <c r="A155" s="222" t="s">
        <v>916</v>
      </c>
    </row>
    <row r="156" spans="1:1" x14ac:dyDescent="0.25">
      <c r="A156" s="222" t="s">
        <v>917</v>
      </c>
    </row>
    <row r="157" spans="1:1" x14ac:dyDescent="0.25">
      <c r="A157" s="222" t="s">
        <v>918</v>
      </c>
    </row>
    <row r="158" spans="1:1" x14ac:dyDescent="0.25">
      <c r="A158" s="220"/>
    </row>
    <row r="159" spans="1:1" x14ac:dyDescent="0.25">
      <c r="A159" s="216" t="s">
        <v>847</v>
      </c>
    </row>
    <row r="160" spans="1:1" x14ac:dyDescent="0.25">
      <c r="A160" s="222" t="s">
        <v>919</v>
      </c>
    </row>
    <row r="161" spans="1:1" x14ac:dyDescent="0.25">
      <c r="A161" s="222" t="s">
        <v>886</v>
      </c>
    </row>
    <row r="162" spans="1:1" x14ac:dyDescent="0.25">
      <c r="A162" s="222" t="s">
        <v>920</v>
      </c>
    </row>
    <row r="163" spans="1:1" x14ac:dyDescent="0.25">
      <c r="A163" s="222" t="s">
        <v>921</v>
      </c>
    </row>
    <row r="164" spans="1:1" x14ac:dyDescent="0.25">
      <c r="A164" s="222" t="s">
        <v>922</v>
      </c>
    </row>
    <row r="165" spans="1:1" x14ac:dyDescent="0.25">
      <c r="A165" s="220"/>
    </row>
    <row r="166" spans="1:1" x14ac:dyDescent="0.25">
      <c r="A166" s="215" t="s">
        <v>1062</v>
      </c>
    </row>
    <row r="167" spans="1:1" x14ac:dyDescent="0.25">
      <c r="A167" s="216" t="s">
        <v>819</v>
      </c>
    </row>
    <row r="168" spans="1:1" x14ac:dyDescent="0.25">
      <c r="A168" s="222" t="s">
        <v>923</v>
      </c>
    </row>
    <row r="169" spans="1:1" x14ac:dyDescent="0.25">
      <c r="A169" s="222" t="s">
        <v>824</v>
      </c>
    </row>
    <row r="170" spans="1:1" x14ac:dyDescent="0.25">
      <c r="A170" s="222" t="s">
        <v>904</v>
      </c>
    </row>
    <row r="171" spans="1:1" x14ac:dyDescent="0.25">
      <c r="A171" s="222" t="s">
        <v>924</v>
      </c>
    </row>
    <row r="172" spans="1:1" s="226" customFormat="1" x14ac:dyDescent="0.25">
      <c r="A172" s="225" t="s">
        <v>1063</v>
      </c>
    </row>
    <row r="173" spans="1:1" x14ac:dyDescent="0.25">
      <c r="A173" s="222" t="s">
        <v>925</v>
      </c>
    </row>
    <row r="174" spans="1:1" x14ac:dyDescent="0.25">
      <c r="A174" s="222" t="s">
        <v>926</v>
      </c>
    </row>
    <row r="175" spans="1:1" x14ac:dyDescent="0.25">
      <c r="A175" s="222" t="s">
        <v>927</v>
      </c>
    </row>
    <row r="176" spans="1:1" x14ac:dyDescent="0.25">
      <c r="A176" s="222" t="s">
        <v>928</v>
      </c>
    </row>
    <row r="177" spans="1:1" x14ac:dyDescent="0.25">
      <c r="A177" s="222" t="s">
        <v>929</v>
      </c>
    </row>
    <row r="178" spans="1:1" x14ac:dyDescent="0.25">
      <c r="A178" s="222" t="s">
        <v>930</v>
      </c>
    </row>
    <row r="179" spans="1:1" x14ac:dyDescent="0.25">
      <c r="A179" s="222" t="s">
        <v>931</v>
      </c>
    </row>
    <row r="180" spans="1:1" x14ac:dyDescent="0.25">
      <c r="A180" s="222" t="s">
        <v>932</v>
      </c>
    </row>
    <row r="181" spans="1:1" x14ac:dyDescent="0.25">
      <c r="A181" s="220"/>
    </row>
    <row r="182" spans="1:1" x14ac:dyDescent="0.25">
      <c r="A182" s="216" t="s">
        <v>933</v>
      </c>
    </row>
    <row r="183" spans="1:1" x14ac:dyDescent="0.25">
      <c r="A183" s="222" t="s">
        <v>919</v>
      </c>
    </row>
    <row r="184" spans="1:1" x14ac:dyDescent="0.25">
      <c r="A184" s="222" t="s">
        <v>836</v>
      </c>
    </row>
    <row r="185" spans="1:1" x14ac:dyDescent="0.25">
      <c r="A185" s="222" t="s">
        <v>886</v>
      </c>
    </row>
    <row r="186" spans="1:1" x14ac:dyDescent="0.25">
      <c r="A186" s="222" t="s">
        <v>921</v>
      </c>
    </row>
    <row r="187" spans="1:1" x14ac:dyDescent="0.25">
      <c r="A187" s="222" t="s">
        <v>934</v>
      </c>
    </row>
    <row r="188" spans="1:1" x14ac:dyDescent="0.25">
      <c r="A188" s="220"/>
    </row>
    <row r="189" spans="1:1" x14ac:dyDescent="0.25">
      <c r="A189" s="216" t="s">
        <v>847</v>
      </c>
    </row>
    <row r="190" spans="1:1" x14ac:dyDescent="0.25">
      <c r="A190" s="222" t="s">
        <v>1064</v>
      </c>
    </row>
    <row r="191" spans="1:1" x14ac:dyDescent="0.25">
      <c r="A191" s="222" t="s">
        <v>935</v>
      </c>
    </row>
    <row r="192" spans="1:1" x14ac:dyDescent="0.25">
      <c r="A192" s="222" t="s">
        <v>936</v>
      </c>
    </row>
    <row r="193" spans="1:1" x14ac:dyDescent="0.25">
      <c r="A193" s="215"/>
    </row>
    <row r="194" spans="1:1" x14ac:dyDescent="0.25">
      <c r="A194" s="215" t="s">
        <v>1065</v>
      </c>
    </row>
    <row r="195" spans="1:1" x14ac:dyDescent="0.25">
      <c r="A195" s="220"/>
    </row>
    <row r="196" spans="1:1" x14ac:dyDescent="0.25">
      <c r="A196" s="216" t="s">
        <v>808</v>
      </c>
    </row>
    <row r="197" spans="1:1" x14ac:dyDescent="0.25">
      <c r="A197" s="222" t="s">
        <v>937</v>
      </c>
    </row>
    <row r="198" spans="1:1" x14ac:dyDescent="0.25">
      <c r="A198" s="222" t="s">
        <v>1066</v>
      </c>
    </row>
    <row r="199" spans="1:1" x14ac:dyDescent="0.25">
      <c r="A199" s="222" t="s">
        <v>1071</v>
      </c>
    </row>
    <row r="200" spans="1:1" x14ac:dyDescent="0.25">
      <c r="A200" s="222" t="s">
        <v>1068</v>
      </c>
    </row>
    <row r="201" spans="1:1" x14ac:dyDescent="0.25">
      <c r="A201" s="222" t="s">
        <v>1067</v>
      </c>
    </row>
    <row r="202" spans="1:1" x14ac:dyDescent="0.25">
      <c r="A202" s="222" t="s">
        <v>1069</v>
      </c>
    </row>
    <row r="203" spans="1:1" x14ac:dyDescent="0.25">
      <c r="A203" s="222" t="s">
        <v>1070</v>
      </c>
    </row>
    <row r="204" spans="1:1" x14ac:dyDescent="0.25">
      <c r="A204" s="222" t="s">
        <v>951</v>
      </c>
    </row>
    <row r="205" spans="1:1" x14ac:dyDescent="0.25">
      <c r="A205" s="222" t="s">
        <v>1075</v>
      </c>
    </row>
    <row r="206" spans="1:1" x14ac:dyDescent="0.25">
      <c r="A206" s="222" t="s">
        <v>1073</v>
      </c>
    </row>
    <row r="207" spans="1:1" x14ac:dyDescent="0.25">
      <c r="A207" s="222" t="s">
        <v>938</v>
      </c>
    </row>
    <row r="208" spans="1:1" x14ac:dyDescent="0.25">
      <c r="A208" s="222" t="s">
        <v>939</v>
      </c>
    </row>
    <row r="209" spans="1:1" ht="30" x14ac:dyDescent="0.25">
      <c r="A209" s="222" t="s">
        <v>1076</v>
      </c>
    </row>
    <row r="210" spans="1:1" ht="30" x14ac:dyDescent="0.25">
      <c r="A210" s="222" t="s">
        <v>1077</v>
      </c>
    </row>
    <row r="211" spans="1:1" x14ac:dyDescent="0.25">
      <c r="A211" s="220"/>
    </row>
    <row r="212" spans="1:1" x14ac:dyDescent="0.25">
      <c r="A212" s="216" t="s">
        <v>819</v>
      </c>
    </row>
    <row r="213" spans="1:1" x14ac:dyDescent="0.25">
      <c r="A213" s="222" t="s">
        <v>940</v>
      </c>
    </row>
    <row r="214" spans="1:1" x14ac:dyDescent="0.25">
      <c r="A214" s="222" t="s">
        <v>941</v>
      </c>
    </row>
    <row r="215" spans="1:1" x14ac:dyDescent="0.25">
      <c r="A215" s="222" t="s">
        <v>942</v>
      </c>
    </row>
    <row r="216" spans="1:1" x14ac:dyDescent="0.25">
      <c r="A216" s="222" t="s">
        <v>943</v>
      </c>
    </row>
    <row r="217" spans="1:1" x14ac:dyDescent="0.25">
      <c r="A217" s="222" t="s">
        <v>944</v>
      </c>
    </row>
    <row r="218" spans="1:1" x14ac:dyDescent="0.25">
      <c r="A218" s="222" t="s">
        <v>945</v>
      </c>
    </row>
    <row r="219" spans="1:1" x14ac:dyDescent="0.25">
      <c r="A219" s="222" t="s">
        <v>946</v>
      </c>
    </row>
    <row r="220" spans="1:1" x14ac:dyDescent="0.25">
      <c r="A220" s="222" t="s">
        <v>947</v>
      </c>
    </row>
    <row r="221" spans="1:1" x14ac:dyDescent="0.25">
      <c r="A221" s="222" t="s">
        <v>948</v>
      </c>
    </row>
    <row r="222" spans="1:1" x14ac:dyDescent="0.25">
      <c r="A222" s="222" t="s">
        <v>949</v>
      </c>
    </row>
    <row r="223" spans="1:1" x14ac:dyDescent="0.25">
      <c r="A223" s="222" t="s">
        <v>950</v>
      </c>
    </row>
    <row r="224" spans="1:1" x14ac:dyDescent="0.25">
      <c r="A224" s="222" t="s">
        <v>952</v>
      </c>
    </row>
    <row r="225" spans="1:1" x14ac:dyDescent="0.25">
      <c r="A225" s="222" t="s">
        <v>953</v>
      </c>
    </row>
    <row r="226" spans="1:1" x14ac:dyDescent="0.25">
      <c r="A226" s="222" t="s">
        <v>954</v>
      </c>
    </row>
    <row r="227" spans="1:1" x14ac:dyDescent="0.25">
      <c r="A227" s="222" t="s">
        <v>1074</v>
      </c>
    </row>
    <row r="228" spans="1:1" x14ac:dyDescent="0.25">
      <c r="A228" s="222" t="s">
        <v>1072</v>
      </c>
    </row>
    <row r="229" spans="1:1" x14ac:dyDescent="0.25">
      <c r="A229" s="220"/>
    </row>
    <row r="230" spans="1:1" x14ac:dyDescent="0.25">
      <c r="A230" s="218" t="s">
        <v>933</v>
      </c>
    </row>
    <row r="231" spans="1:1" x14ac:dyDescent="0.25">
      <c r="A231" s="219" t="s">
        <v>1078</v>
      </c>
    </row>
    <row r="232" spans="1:1" ht="30" x14ac:dyDescent="0.25">
      <c r="A232" s="219" t="s">
        <v>1082</v>
      </c>
    </row>
    <row r="233" spans="1:1" x14ac:dyDescent="0.25">
      <c r="A233" s="219" t="s">
        <v>1080</v>
      </c>
    </row>
    <row r="234" spans="1:1" x14ac:dyDescent="0.25">
      <c r="A234" s="219" t="s">
        <v>955</v>
      </c>
    </row>
    <row r="235" spans="1:1" x14ac:dyDescent="0.25">
      <c r="A235" s="219" t="s">
        <v>1079</v>
      </c>
    </row>
    <row r="236" spans="1:1" x14ac:dyDescent="0.25">
      <c r="A236" s="219" t="s">
        <v>1081</v>
      </c>
    </row>
    <row r="237" spans="1:1" x14ac:dyDescent="0.25">
      <c r="A237" s="220"/>
    </row>
    <row r="238" spans="1:1" x14ac:dyDescent="0.25">
      <c r="A238" s="216" t="s">
        <v>847</v>
      </c>
    </row>
    <row r="239" spans="1:1" x14ac:dyDescent="0.25">
      <c r="A239" s="222" t="s">
        <v>1083</v>
      </c>
    </row>
    <row r="240" spans="1:1" x14ac:dyDescent="0.25">
      <c r="A240" s="222" t="s">
        <v>919</v>
      </c>
    </row>
    <row r="241" spans="1:1" x14ac:dyDescent="0.25">
      <c r="A241" s="222" t="s">
        <v>866</v>
      </c>
    </row>
    <row r="242" spans="1:1" x14ac:dyDescent="0.25">
      <c r="A242" s="222" t="s">
        <v>956</v>
      </c>
    </row>
    <row r="243" spans="1:1" x14ac:dyDescent="0.25">
      <c r="A243" s="222" t="s">
        <v>957</v>
      </c>
    </row>
    <row r="244" spans="1:1" x14ac:dyDescent="0.25">
      <c r="A244" s="220"/>
    </row>
    <row r="245" spans="1:1" x14ac:dyDescent="0.25">
      <c r="A245" s="216" t="s">
        <v>815</v>
      </c>
    </row>
    <row r="246" spans="1:1" x14ac:dyDescent="0.25">
      <c r="A246" s="222" t="s">
        <v>958</v>
      </c>
    </row>
    <row r="247" spans="1:1" x14ac:dyDescent="0.25">
      <c r="A247" s="222" t="s">
        <v>959</v>
      </c>
    </row>
    <row r="248" spans="1:1" x14ac:dyDescent="0.25">
      <c r="A248" s="222" t="s">
        <v>960</v>
      </c>
    </row>
    <row r="249" spans="1:1" x14ac:dyDescent="0.25">
      <c r="A249" s="222" t="s">
        <v>961</v>
      </c>
    </row>
    <row r="250" spans="1:1" x14ac:dyDescent="0.25">
      <c r="A250" s="220"/>
    </row>
    <row r="251" spans="1:1" x14ac:dyDescent="0.25">
      <c r="A251" s="215" t="s">
        <v>962</v>
      </c>
    </row>
    <row r="252" spans="1:1" x14ac:dyDescent="0.25">
      <c r="A252" s="220"/>
    </row>
    <row r="253" spans="1:1" x14ac:dyDescent="0.25">
      <c r="A253" s="216" t="s">
        <v>819</v>
      </c>
    </row>
    <row r="254" spans="1:1" x14ac:dyDescent="0.25">
      <c r="A254" s="222" t="s">
        <v>963</v>
      </c>
    </row>
    <row r="255" spans="1:1" x14ac:dyDescent="0.25">
      <c r="A255" s="222" t="s">
        <v>964</v>
      </c>
    </row>
    <row r="256" spans="1:1" x14ac:dyDescent="0.25">
      <c r="A256" s="222" t="s">
        <v>965</v>
      </c>
    </row>
    <row r="257" spans="1:1" x14ac:dyDescent="0.25">
      <c r="A257" s="222" t="s">
        <v>966</v>
      </c>
    </row>
    <row r="258" spans="1:1" x14ac:dyDescent="0.25">
      <c r="A258" s="222" t="s">
        <v>967</v>
      </c>
    </row>
    <row r="259" spans="1:1" x14ac:dyDescent="0.25">
      <c r="A259" s="222" t="s">
        <v>968</v>
      </c>
    </row>
    <row r="260" spans="1:1" x14ac:dyDescent="0.25">
      <c r="A260" s="222" t="s">
        <v>969</v>
      </c>
    </row>
    <row r="261" spans="1:1" x14ac:dyDescent="0.25">
      <c r="A261" s="222" t="s">
        <v>970</v>
      </c>
    </row>
    <row r="262" spans="1:1" x14ac:dyDescent="0.25">
      <c r="A262" s="222" t="s">
        <v>971</v>
      </c>
    </row>
    <row r="263" spans="1:1" x14ac:dyDescent="0.25">
      <c r="A263" s="222" t="s">
        <v>972</v>
      </c>
    </row>
    <row r="264" spans="1:1" x14ac:dyDescent="0.25">
      <c r="A264" s="220"/>
    </row>
    <row r="265" spans="1:1" x14ac:dyDescent="0.25">
      <c r="A265" s="216" t="s">
        <v>847</v>
      </c>
    </row>
    <row r="266" spans="1:1" x14ac:dyDescent="0.25">
      <c r="A266" s="222" t="s">
        <v>973</v>
      </c>
    </row>
    <row r="267" spans="1:1" x14ac:dyDescent="0.25">
      <c r="A267" s="222" t="s">
        <v>974</v>
      </c>
    </row>
    <row r="268" spans="1:1" x14ac:dyDescent="0.25">
      <c r="A268" s="222" t="s">
        <v>975</v>
      </c>
    </row>
    <row r="269" spans="1:1" x14ac:dyDescent="0.25">
      <c r="A269" s="222" t="s">
        <v>976</v>
      </c>
    </row>
    <row r="270" spans="1:1" x14ac:dyDescent="0.25">
      <c r="A270" s="222" t="s">
        <v>977</v>
      </c>
    </row>
    <row r="271" spans="1:1" ht="30" x14ac:dyDescent="0.25">
      <c r="A271" s="222" t="s">
        <v>978</v>
      </c>
    </row>
    <row r="272" spans="1:1" x14ac:dyDescent="0.25">
      <c r="A272" s="222" t="s">
        <v>886</v>
      </c>
    </row>
    <row r="273" spans="1:1" x14ac:dyDescent="0.25">
      <c r="A273" s="220"/>
    </row>
    <row r="274" spans="1:1" x14ac:dyDescent="0.25">
      <c r="A274" s="220"/>
    </row>
    <row r="275" spans="1:1" x14ac:dyDescent="0.25">
      <c r="A275" s="215" t="s">
        <v>979</v>
      </c>
    </row>
    <row r="276" spans="1:1" x14ac:dyDescent="0.25">
      <c r="A276" s="216" t="s">
        <v>980</v>
      </c>
    </row>
    <row r="277" spans="1:1" x14ac:dyDescent="0.25">
      <c r="A277" s="222" t="s">
        <v>981</v>
      </c>
    </row>
    <row r="278" spans="1:1" x14ac:dyDescent="0.25">
      <c r="A278" s="222" t="s">
        <v>982</v>
      </c>
    </row>
    <row r="279" spans="1:1" x14ac:dyDescent="0.25">
      <c r="A279" s="222" t="s">
        <v>983</v>
      </c>
    </row>
    <row r="280" spans="1:1" x14ac:dyDescent="0.25">
      <c r="A280" s="222" t="s">
        <v>984</v>
      </c>
    </row>
    <row r="281" spans="1:1" x14ac:dyDescent="0.25">
      <c r="A281" s="222" t="s">
        <v>985</v>
      </c>
    </row>
    <row r="282" spans="1:1" x14ac:dyDescent="0.25">
      <c r="A282" s="215" t="s">
        <v>986</v>
      </c>
    </row>
    <row r="283" spans="1:1" x14ac:dyDescent="0.25">
      <c r="A283" s="215" t="s">
        <v>987</v>
      </c>
    </row>
    <row r="284" spans="1:1" x14ac:dyDescent="0.25">
      <c r="A284" s="216" t="s">
        <v>988</v>
      </c>
    </row>
    <row r="285" spans="1:1" x14ac:dyDescent="0.25">
      <c r="A285" s="222" t="s">
        <v>989</v>
      </c>
    </row>
    <row r="286" spans="1:1" x14ac:dyDescent="0.25">
      <c r="A286" s="222" t="s">
        <v>990</v>
      </c>
    </row>
    <row r="287" spans="1:1" x14ac:dyDescent="0.25">
      <c r="A287" s="222" t="s">
        <v>991</v>
      </c>
    </row>
    <row r="288" spans="1:1" x14ac:dyDescent="0.25">
      <c r="A288" s="222" t="s">
        <v>992</v>
      </c>
    </row>
    <row r="289" spans="1:1" x14ac:dyDescent="0.25">
      <c r="A289" s="222" t="s">
        <v>993</v>
      </c>
    </row>
    <row r="290" spans="1:1" x14ac:dyDescent="0.25">
      <c r="A290" s="222" t="s">
        <v>994</v>
      </c>
    </row>
    <row r="291" spans="1:1" x14ac:dyDescent="0.25">
      <c r="A291" s="222" t="s">
        <v>995</v>
      </c>
    </row>
    <row r="292" spans="1:1" x14ac:dyDescent="0.25">
      <c r="A292" s="222" t="s">
        <v>996</v>
      </c>
    </row>
    <row r="293" spans="1:1" x14ac:dyDescent="0.25">
      <c r="A293" s="222" t="s">
        <v>997</v>
      </c>
    </row>
    <row r="294" spans="1:1" x14ac:dyDescent="0.25">
      <c r="A294" s="222" t="s">
        <v>998</v>
      </c>
    </row>
    <row r="295" spans="1:1" x14ac:dyDescent="0.25">
      <c r="A295" s="222" t="s">
        <v>999</v>
      </c>
    </row>
    <row r="296" spans="1:1" x14ac:dyDescent="0.25">
      <c r="A296" s="222" t="s">
        <v>1000</v>
      </c>
    </row>
    <row r="297" spans="1:1" x14ac:dyDescent="0.25">
      <c r="A297" s="220"/>
    </row>
    <row r="298" spans="1:1" x14ac:dyDescent="0.25">
      <c r="A298" s="216" t="s">
        <v>1001</v>
      </c>
    </row>
    <row r="299" spans="1:1" x14ac:dyDescent="0.25">
      <c r="A299" s="222" t="s">
        <v>1002</v>
      </c>
    </row>
    <row r="300" spans="1:1" x14ac:dyDescent="0.25">
      <c r="A300" s="222" t="s">
        <v>1003</v>
      </c>
    </row>
    <row r="301" spans="1:1" x14ac:dyDescent="0.25">
      <c r="A301" s="222" t="s">
        <v>1004</v>
      </c>
    </row>
    <row r="302" spans="1:1" x14ac:dyDescent="0.25">
      <c r="A302" s="222" t="s">
        <v>1005</v>
      </c>
    </row>
    <row r="303" spans="1:1" x14ac:dyDescent="0.25">
      <c r="A303" s="222" t="s">
        <v>1006</v>
      </c>
    </row>
    <row r="304" spans="1:1" x14ac:dyDescent="0.25">
      <c r="A304" s="222" t="s">
        <v>1007</v>
      </c>
    </row>
    <row r="305" spans="1:1" x14ac:dyDescent="0.25">
      <c r="A305" s="222" t="s">
        <v>1008</v>
      </c>
    </row>
    <row r="306" spans="1:1" x14ac:dyDescent="0.25">
      <c r="A306" s="222" t="s">
        <v>1009</v>
      </c>
    </row>
    <row r="307" spans="1:1" x14ac:dyDescent="0.25">
      <c r="A307" s="224"/>
    </row>
    <row r="308" spans="1:1" x14ac:dyDescent="0.25">
      <c r="A308" s="216" t="s">
        <v>1010</v>
      </c>
    </row>
    <row r="309" spans="1:1" x14ac:dyDescent="0.25">
      <c r="A309" s="222" t="s">
        <v>1011</v>
      </c>
    </row>
    <row r="310" spans="1:1" x14ac:dyDescent="0.25">
      <c r="A310" s="222" t="s">
        <v>1012</v>
      </c>
    </row>
    <row r="311" spans="1:1" x14ac:dyDescent="0.25">
      <c r="A311" s="220"/>
    </row>
    <row r="312" spans="1:1" x14ac:dyDescent="0.25">
      <c r="A312" s="216" t="s">
        <v>1013</v>
      </c>
    </row>
    <row r="313" spans="1:1" x14ac:dyDescent="0.25">
      <c r="A313" s="222" t="s">
        <v>1014</v>
      </c>
    </row>
    <row r="314" spans="1:1" x14ac:dyDescent="0.25">
      <c r="A314" s="220"/>
    </row>
    <row r="315" spans="1:1" x14ac:dyDescent="0.25">
      <c r="A315" s="215" t="s">
        <v>1015</v>
      </c>
    </row>
    <row r="316" spans="1:1" x14ac:dyDescent="0.25">
      <c r="A316" s="220"/>
    </row>
    <row r="317" spans="1:1" x14ac:dyDescent="0.25">
      <c r="A317" s="215" t="s">
        <v>1016</v>
      </c>
    </row>
    <row r="318" spans="1:1" x14ac:dyDescent="0.25">
      <c r="A318" s="216" t="s">
        <v>980</v>
      </c>
    </row>
    <row r="319" spans="1:1" x14ac:dyDescent="0.25">
      <c r="A319" s="222" t="s">
        <v>1017</v>
      </c>
    </row>
    <row r="320" spans="1:1" x14ac:dyDescent="0.25">
      <c r="A320" s="222" t="s">
        <v>824</v>
      </c>
    </row>
    <row r="321" spans="1:1" x14ac:dyDescent="0.25">
      <c r="A321" s="222" t="s">
        <v>1018</v>
      </c>
    </row>
    <row r="322" spans="1:1" x14ac:dyDescent="0.25">
      <c r="A322" s="222" t="s">
        <v>1019</v>
      </c>
    </row>
    <row r="323" spans="1:1" x14ac:dyDescent="0.25">
      <c r="A323" s="222" t="s">
        <v>1020</v>
      </c>
    </row>
    <row r="324" spans="1:1" x14ac:dyDescent="0.25">
      <c r="A324" s="222" t="s">
        <v>1021</v>
      </c>
    </row>
    <row r="325" spans="1:1" x14ac:dyDescent="0.25">
      <c r="A325" s="222" t="s">
        <v>1022</v>
      </c>
    </row>
    <row r="326" spans="1:1" x14ac:dyDescent="0.25">
      <c r="A326" s="222" t="s">
        <v>1023</v>
      </c>
    </row>
    <row r="327" spans="1:1" x14ac:dyDescent="0.25">
      <c r="A327" s="222" t="s">
        <v>1024</v>
      </c>
    </row>
    <row r="328" spans="1:1" x14ac:dyDescent="0.25">
      <c r="A328" s="215" t="s">
        <v>1025</v>
      </c>
    </row>
    <row r="329" spans="1:1" x14ac:dyDescent="0.25">
      <c r="A329" s="215" t="s">
        <v>1026</v>
      </c>
    </row>
    <row r="330" spans="1:1" x14ac:dyDescent="0.25">
      <c r="A330" s="222" t="s">
        <v>1027</v>
      </c>
    </row>
    <row r="331" spans="1:1" x14ac:dyDescent="0.25">
      <c r="A331" s="222" t="s">
        <v>1028</v>
      </c>
    </row>
    <row r="332" spans="1:1" x14ac:dyDescent="0.25">
      <c r="A332" s="222" t="s">
        <v>1029</v>
      </c>
    </row>
    <row r="333" spans="1:1" x14ac:dyDescent="0.25">
      <c r="A333" s="222" t="s">
        <v>1030</v>
      </c>
    </row>
    <row r="334" spans="1:1" x14ac:dyDescent="0.25">
      <c r="A334" s="222" t="s">
        <v>1031</v>
      </c>
    </row>
    <row r="335" spans="1:1" x14ac:dyDescent="0.25">
      <c r="A335" s="222" t="s">
        <v>1032</v>
      </c>
    </row>
    <row r="336" spans="1:1" x14ac:dyDescent="0.25">
      <c r="A336" s="222" t="s">
        <v>1033</v>
      </c>
    </row>
    <row r="337" spans="1:1" x14ac:dyDescent="0.25">
      <c r="A337" s="222" t="s">
        <v>1034</v>
      </c>
    </row>
    <row r="338" spans="1:1" x14ac:dyDescent="0.25">
      <c r="A338" s="222" t="s">
        <v>1035</v>
      </c>
    </row>
    <row r="339" spans="1:1" x14ac:dyDescent="0.25">
      <c r="A339" s="222" t="s">
        <v>1036</v>
      </c>
    </row>
    <row r="340" spans="1:1" x14ac:dyDescent="0.25">
      <c r="A340" s="222" t="s">
        <v>1037</v>
      </c>
    </row>
    <row r="341" spans="1:1" x14ac:dyDescent="0.25">
      <c r="A341" s="222" t="s">
        <v>1038</v>
      </c>
    </row>
    <row r="342" spans="1:1" x14ac:dyDescent="0.25">
      <c r="A342" s="215"/>
    </row>
    <row r="343" spans="1:1" x14ac:dyDescent="0.25">
      <c r="A343" s="218" t="s">
        <v>1039</v>
      </c>
    </row>
    <row r="344" spans="1:1" x14ac:dyDescent="0.25">
      <c r="A344" s="219" t="s">
        <v>1084</v>
      </c>
    </row>
    <row r="345" spans="1:1" x14ac:dyDescent="0.25">
      <c r="A345" s="215"/>
    </row>
    <row r="346" spans="1:1" x14ac:dyDescent="0.25">
      <c r="A346" s="215" t="s">
        <v>1040</v>
      </c>
    </row>
    <row r="347" spans="1:1" x14ac:dyDescent="0.25">
      <c r="A347" s="220"/>
    </row>
    <row r="348" spans="1:1" x14ac:dyDescent="0.25">
      <c r="A348" s="216" t="s">
        <v>819</v>
      </c>
    </row>
    <row r="349" spans="1:1" x14ac:dyDescent="0.25">
      <c r="A349" s="222" t="s">
        <v>1085</v>
      </c>
    </row>
    <row r="350" spans="1:1" x14ac:dyDescent="0.25">
      <c r="A350" s="222" t="s">
        <v>1041</v>
      </c>
    </row>
    <row r="351" spans="1:1" x14ac:dyDescent="0.25">
      <c r="A351" s="222" t="s">
        <v>1042</v>
      </c>
    </row>
    <row r="352" spans="1:1" x14ac:dyDescent="0.25">
      <c r="A352" s="222" t="s">
        <v>1043</v>
      </c>
    </row>
    <row r="353" spans="1:1" x14ac:dyDescent="0.25">
      <c r="A353" s="222" t="s">
        <v>1044</v>
      </c>
    </row>
    <row r="354" spans="1:1" x14ac:dyDescent="0.25">
      <c r="A354" s="222" t="s">
        <v>1018</v>
      </c>
    </row>
    <row r="355" spans="1:1" x14ac:dyDescent="0.25">
      <c r="A355" s="222" t="s">
        <v>1045</v>
      </c>
    </row>
    <row r="356" spans="1:1" x14ac:dyDescent="0.25">
      <c r="A356" s="222" t="s">
        <v>938</v>
      </c>
    </row>
    <row r="357" spans="1:1" x14ac:dyDescent="0.25">
      <c r="A357" s="222" t="s">
        <v>1046</v>
      </c>
    </row>
    <row r="358" spans="1:1" x14ac:dyDescent="0.25">
      <c r="A358" s="222" t="s">
        <v>1047</v>
      </c>
    </row>
    <row r="359" spans="1:1" x14ac:dyDescent="0.25">
      <c r="A359" s="222" t="s">
        <v>1048</v>
      </c>
    </row>
    <row r="360" spans="1:1" x14ac:dyDescent="0.25">
      <c r="A360" s="222" t="s">
        <v>1049</v>
      </c>
    </row>
    <row r="361" spans="1:1" x14ac:dyDescent="0.25">
      <c r="A361" s="222" t="s">
        <v>1050</v>
      </c>
    </row>
    <row r="362" spans="1:1" x14ac:dyDescent="0.25">
      <c r="A362" s="220"/>
    </row>
    <row r="363" spans="1:1" x14ac:dyDescent="0.25">
      <c r="A363" s="216" t="s">
        <v>933</v>
      </c>
    </row>
    <row r="364" spans="1:1" ht="15.75" x14ac:dyDescent="0.25">
      <c r="A364" s="223" t="s">
        <v>1051</v>
      </c>
    </row>
    <row r="365" spans="1:1" x14ac:dyDescent="0.25">
      <c r="A365" s="222" t="s">
        <v>1052</v>
      </c>
    </row>
    <row r="366" spans="1:1" x14ac:dyDescent="0.25">
      <c r="A366" s="222" t="s">
        <v>1053</v>
      </c>
    </row>
    <row r="367" spans="1:1" x14ac:dyDescent="0.25">
      <c r="A367" s="220"/>
    </row>
    <row r="368" spans="1:1" x14ac:dyDescent="0.25">
      <c r="A368" s="216" t="s">
        <v>847</v>
      </c>
    </row>
    <row r="369" spans="1:1" x14ac:dyDescent="0.25">
      <c r="A369" s="222" t="s">
        <v>919</v>
      </c>
    </row>
    <row r="370" spans="1:1" x14ac:dyDescent="0.25">
      <c r="A370" s="222" t="s">
        <v>1054</v>
      </c>
    </row>
    <row r="371" spans="1:1" x14ac:dyDescent="0.25">
      <c r="A371" s="222" t="s">
        <v>886</v>
      </c>
    </row>
    <row r="372" spans="1:1" x14ac:dyDescent="0.25">
      <c r="A372" s="215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showGridLines="0" view="pageBreakPreview" topLeftCell="A112" zoomScale="90" zoomScaleNormal="90" zoomScaleSheetLayoutView="90" workbookViewId="0">
      <selection activeCell="K127" sqref="K127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.140625" style="63" customWidth="1"/>
    <col min="6" max="6" width="20" style="63" customWidth="1"/>
    <col min="7" max="7" width="21.42578125" style="63" customWidth="1"/>
    <col min="8" max="8" width="15.28515625" style="63" customWidth="1"/>
    <col min="9" max="16384" width="9.140625" style="63"/>
  </cols>
  <sheetData>
    <row r="1" spans="1:12" s="14" customFormat="1" ht="15.6" customHeight="1" x14ac:dyDescent="0.25">
      <c r="A1" s="298" t="s">
        <v>659</v>
      </c>
      <c r="B1" s="298"/>
      <c r="C1" s="298"/>
      <c r="D1" s="298"/>
      <c r="E1" s="298"/>
      <c r="F1" s="298"/>
      <c r="G1" s="298"/>
      <c r="H1" s="63"/>
      <c r="I1" s="63"/>
      <c r="J1" s="63"/>
      <c r="K1" s="63"/>
      <c r="L1" s="63"/>
    </row>
    <row r="2" spans="1:12" s="15" customFormat="1" ht="15.6" customHeight="1" x14ac:dyDescent="0.25">
      <c r="A2" s="299" t="s">
        <v>653</v>
      </c>
      <c r="B2" s="299"/>
      <c r="C2" s="299"/>
      <c r="D2" s="299"/>
      <c r="E2" s="299"/>
      <c r="F2" s="299"/>
      <c r="G2" s="299"/>
      <c r="H2" s="63"/>
      <c r="I2" s="63"/>
      <c r="J2" s="63"/>
      <c r="K2" s="63"/>
      <c r="L2" s="63"/>
    </row>
    <row r="3" spans="1:12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  <c r="K3" s="63"/>
      <c r="L3" s="63"/>
    </row>
    <row r="5" spans="1:12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2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2" ht="15.75" x14ac:dyDescent="0.25">
      <c r="A7" s="64" t="s">
        <v>341</v>
      </c>
      <c r="B7" s="348" t="s">
        <v>514</v>
      </c>
      <c r="C7" s="349"/>
      <c r="D7" s="349"/>
      <c r="E7" s="350"/>
      <c r="F7" s="351" t="s">
        <v>515</v>
      </c>
      <c r="G7" s="352"/>
    </row>
    <row r="8" spans="1:12" ht="15.75" x14ac:dyDescent="0.25">
      <c r="A8" s="64" t="s">
        <v>342</v>
      </c>
      <c r="B8" s="348" t="s">
        <v>516</v>
      </c>
      <c r="C8" s="349"/>
      <c r="D8" s="349"/>
      <c r="E8" s="350"/>
      <c r="F8" s="351" t="s">
        <v>1098</v>
      </c>
      <c r="G8" s="352"/>
    </row>
    <row r="9" spans="1:12" ht="15.75" x14ac:dyDescent="0.25">
      <c r="A9" s="64" t="s">
        <v>343</v>
      </c>
      <c r="B9" s="348" t="s">
        <v>517</v>
      </c>
      <c r="C9" s="349"/>
      <c r="D9" s="349"/>
      <c r="E9" s="350"/>
      <c r="F9" s="351">
        <v>2017</v>
      </c>
      <c r="G9" s="352"/>
    </row>
    <row r="10" spans="1:12" ht="15.75" x14ac:dyDescent="0.25">
      <c r="A10" s="64" t="s">
        <v>518</v>
      </c>
      <c r="B10" s="348" t="s">
        <v>519</v>
      </c>
      <c r="C10" s="349"/>
      <c r="D10" s="349"/>
      <c r="E10" s="350"/>
      <c r="F10" s="351">
        <v>12</v>
      </c>
      <c r="G10" s="352"/>
    </row>
    <row r="11" spans="1:12" ht="15.75" x14ac:dyDescent="0.25">
      <c r="A11" s="16"/>
      <c r="B11" s="16"/>
      <c r="C11" s="16"/>
      <c r="D11" s="16"/>
      <c r="E11" s="16"/>
      <c r="F11" s="16"/>
      <c r="G11" s="16"/>
    </row>
    <row r="12" spans="1:12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2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2" ht="15.75" x14ac:dyDescent="0.25">
      <c r="A14" s="353" t="s">
        <v>651</v>
      </c>
      <c r="B14" s="359"/>
      <c r="C14" s="359"/>
      <c r="D14" s="359"/>
      <c r="E14" s="354"/>
      <c r="F14" s="141" t="s">
        <v>633</v>
      </c>
      <c r="G14" s="64">
        <v>3</v>
      </c>
    </row>
    <row r="15" spans="1:12" ht="15.75" x14ac:dyDescent="0.25">
      <c r="A15" s="16"/>
      <c r="B15" s="16"/>
      <c r="C15" s="16"/>
      <c r="D15" s="16"/>
      <c r="E15" s="16"/>
      <c r="F15" s="16"/>
      <c r="G15" s="16"/>
    </row>
    <row r="16" spans="1:12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7" ht="15.75" x14ac:dyDescent="0.25">
      <c r="A17" s="65">
        <v>1</v>
      </c>
      <c r="B17" s="348" t="s">
        <v>526</v>
      </c>
      <c r="C17" s="349"/>
      <c r="D17" s="349"/>
      <c r="E17" s="350"/>
      <c r="F17" s="353" t="s">
        <v>651</v>
      </c>
      <c r="G17" s="354"/>
    </row>
    <row r="18" spans="1:7" ht="15.75" x14ac:dyDescent="0.25">
      <c r="A18" s="65">
        <v>2</v>
      </c>
      <c r="B18" s="348" t="s">
        <v>527</v>
      </c>
      <c r="C18" s="349"/>
      <c r="D18" s="349"/>
      <c r="E18" s="350"/>
      <c r="F18" s="353" t="s">
        <v>652</v>
      </c>
      <c r="G18" s="354"/>
    </row>
    <row r="19" spans="1:7" ht="15.75" x14ac:dyDescent="0.25">
      <c r="A19" s="65">
        <v>3</v>
      </c>
      <c r="B19" s="348" t="s">
        <v>703</v>
      </c>
      <c r="C19" s="349"/>
      <c r="D19" s="349"/>
      <c r="E19" s="350"/>
      <c r="F19" s="360">
        <v>1155</v>
      </c>
      <c r="G19" s="361"/>
    </row>
    <row r="20" spans="1:7" ht="15.75" x14ac:dyDescent="0.25">
      <c r="A20" s="65">
        <v>4</v>
      </c>
      <c r="B20" s="348" t="s">
        <v>529</v>
      </c>
      <c r="C20" s="349"/>
      <c r="D20" s="349"/>
      <c r="E20" s="350"/>
      <c r="F20" s="351" t="s">
        <v>651</v>
      </c>
      <c r="G20" s="352"/>
    </row>
    <row r="21" spans="1:7" ht="15.75" x14ac:dyDescent="0.25">
      <c r="A21" s="65">
        <v>5</v>
      </c>
      <c r="B21" s="348" t="s">
        <v>530</v>
      </c>
      <c r="C21" s="349"/>
      <c r="D21" s="349"/>
      <c r="E21" s="350"/>
      <c r="F21" s="351" t="s">
        <v>699</v>
      </c>
      <c r="G21" s="352"/>
    </row>
    <row r="22" spans="1:7" ht="15.75" x14ac:dyDescent="0.25">
      <c r="A22" s="65">
        <v>6</v>
      </c>
      <c r="B22" s="348" t="s">
        <v>531</v>
      </c>
      <c r="C22" s="349"/>
      <c r="D22" s="349"/>
      <c r="E22" s="350"/>
      <c r="F22" s="351" t="s">
        <v>637</v>
      </c>
      <c r="G22" s="352"/>
    </row>
    <row r="23" spans="1:7" ht="15.75" x14ac:dyDescent="0.25">
      <c r="A23" s="37"/>
      <c r="B23" s="37"/>
      <c r="C23" s="37"/>
      <c r="D23" s="37"/>
      <c r="E23" s="37"/>
      <c r="F23" s="37"/>
      <c r="G23" s="66"/>
    </row>
    <row r="24" spans="1:7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7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661</v>
      </c>
    </row>
    <row r="26" spans="1:7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</row>
    <row r="27" spans="1:7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f>F19</f>
        <v>1155</v>
      </c>
    </row>
    <row r="28" spans="1:7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7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</row>
    <row r="30" spans="1:7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7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7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7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7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7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1155</v>
      </c>
    </row>
    <row r="36" spans="1:7" ht="15.75" x14ac:dyDescent="0.25">
      <c r="A36" s="16"/>
      <c r="B36" s="16"/>
      <c r="C36" s="16"/>
      <c r="D36" s="16"/>
      <c r="E36" s="16"/>
      <c r="F36" s="16"/>
      <c r="G36" s="16"/>
    </row>
    <row r="37" spans="1:7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7" ht="15.75" x14ac:dyDescent="0.2">
      <c r="A38" s="94">
        <v>2</v>
      </c>
      <c r="B38" s="367" t="s">
        <v>552</v>
      </c>
      <c r="C38" s="368"/>
      <c r="D38" s="368"/>
      <c r="E38" s="369"/>
      <c r="F38" s="139" t="s">
        <v>631</v>
      </c>
      <c r="G38" s="161" t="s">
        <v>538</v>
      </c>
    </row>
    <row r="39" spans="1:7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150.69999999999999</v>
      </c>
    </row>
    <row r="40" spans="1:7" ht="15.75" x14ac:dyDescent="0.25">
      <c r="A40" s="68" t="s">
        <v>341</v>
      </c>
      <c r="B40" s="362" t="s">
        <v>1099</v>
      </c>
      <c r="C40" s="363"/>
      <c r="D40" s="363"/>
      <c r="E40" s="363"/>
      <c r="F40" s="163">
        <v>18.5</v>
      </c>
      <c r="G40" s="119">
        <f>TRUNC(F40*22-0.01*G27,2)</f>
        <v>395.45</v>
      </c>
    </row>
    <row r="41" spans="1:7" ht="15.75" x14ac:dyDescent="0.25">
      <c r="A41" s="68" t="s">
        <v>342</v>
      </c>
      <c r="B41" s="362" t="s">
        <v>555</v>
      </c>
      <c r="C41" s="363"/>
      <c r="D41" s="363"/>
      <c r="E41" s="363"/>
      <c r="F41" s="163"/>
      <c r="G41" s="119">
        <v>0</v>
      </c>
    </row>
    <row r="42" spans="1:7" ht="15.75" x14ac:dyDescent="0.25">
      <c r="A42" s="68" t="s">
        <v>343</v>
      </c>
      <c r="B42" s="362" t="s">
        <v>556</v>
      </c>
      <c r="C42" s="363"/>
      <c r="D42" s="363"/>
      <c r="E42" s="363"/>
      <c r="F42" s="163"/>
      <c r="G42" s="119">
        <f>F42</f>
        <v>0</v>
      </c>
    </row>
    <row r="43" spans="1:7" ht="15.75" x14ac:dyDescent="0.25">
      <c r="A43" s="68" t="s">
        <v>518</v>
      </c>
      <c r="B43" s="362" t="s">
        <v>557</v>
      </c>
      <c r="C43" s="363"/>
      <c r="D43" s="363"/>
      <c r="E43" s="363"/>
      <c r="F43" s="163"/>
      <c r="G43" s="119">
        <v>0</v>
      </c>
    </row>
    <row r="44" spans="1:7" ht="15.75" x14ac:dyDescent="0.25">
      <c r="A44" s="213" t="s">
        <v>544</v>
      </c>
      <c r="B44" s="372" t="s">
        <v>549</v>
      </c>
      <c r="C44" s="373"/>
      <c r="D44" s="373"/>
      <c r="E44" s="373"/>
      <c r="F44" s="164"/>
      <c r="G44" s="119">
        <v>0</v>
      </c>
    </row>
    <row r="45" spans="1:7" ht="15.75" x14ac:dyDescent="0.2">
      <c r="A45" s="376" t="s">
        <v>558</v>
      </c>
      <c r="B45" s="377"/>
      <c r="C45" s="377"/>
      <c r="D45" s="377"/>
      <c r="E45" s="378"/>
      <c r="F45" s="165"/>
      <c r="G45" s="93">
        <f>SUM(G39:G44)</f>
        <v>546.15</v>
      </c>
    </row>
    <row r="46" spans="1:7" ht="15.75" x14ac:dyDescent="0.2">
      <c r="A46" s="383" t="s">
        <v>1169</v>
      </c>
      <c r="B46" s="384"/>
      <c r="C46" s="384"/>
      <c r="D46" s="384"/>
      <c r="E46" s="384"/>
      <c r="F46" s="384"/>
      <c r="G46" s="385"/>
    </row>
    <row r="47" spans="1:7" ht="14.25" customHeight="1" x14ac:dyDescent="0.2">
      <c r="A47" s="95">
        <v>3</v>
      </c>
      <c r="B47" s="367" t="s">
        <v>559</v>
      </c>
      <c r="C47" s="368"/>
      <c r="D47" s="368"/>
      <c r="E47" s="369"/>
      <c r="F47" s="155"/>
      <c r="G47" s="143" t="s">
        <v>538</v>
      </c>
    </row>
    <row r="48" spans="1:7" ht="15.75" x14ac:dyDescent="0.25">
      <c r="A48" s="70" t="s">
        <v>344</v>
      </c>
      <c r="B48" s="389" t="s">
        <v>744</v>
      </c>
      <c r="C48" s="371"/>
      <c r="D48" s="371"/>
      <c r="E48" s="374"/>
      <c r="F48" s="156"/>
      <c r="G48" s="267">
        <f>'ANEXO IV'!F80</f>
        <v>31.11</v>
      </c>
    </row>
    <row r="49" spans="1:7" ht="15.75" x14ac:dyDescent="0.25">
      <c r="A49" s="145" t="s">
        <v>341</v>
      </c>
      <c r="B49" s="329" t="s">
        <v>1166</v>
      </c>
      <c r="C49" s="330"/>
      <c r="D49" s="330"/>
      <c r="E49" s="331"/>
      <c r="F49" s="199"/>
      <c r="G49" s="286">
        <f>'ANEXO IV'!F128</f>
        <v>30.92</v>
      </c>
    </row>
    <row r="50" spans="1:7" ht="15.75" x14ac:dyDescent="0.25">
      <c r="A50" s="145" t="s">
        <v>342</v>
      </c>
      <c r="B50" s="329" t="s">
        <v>784</v>
      </c>
      <c r="C50" s="330"/>
      <c r="D50" s="330"/>
      <c r="E50" s="331"/>
      <c r="F50" s="199"/>
      <c r="G50" s="286">
        <f>'ANEXO IV'!F140</f>
        <v>35.49</v>
      </c>
    </row>
    <row r="51" spans="1:7" ht="15.75" x14ac:dyDescent="0.25">
      <c r="A51" s="266" t="s">
        <v>343</v>
      </c>
      <c r="B51" s="306" t="s">
        <v>549</v>
      </c>
      <c r="C51" s="307"/>
      <c r="D51" s="307"/>
      <c r="E51" s="308"/>
      <c r="F51" s="157"/>
      <c r="G51" s="123"/>
    </row>
    <row r="52" spans="1:7" ht="15.75" x14ac:dyDescent="0.25">
      <c r="A52" s="380" t="s">
        <v>560</v>
      </c>
      <c r="B52" s="415"/>
      <c r="C52" s="415"/>
      <c r="D52" s="415"/>
      <c r="E52" s="416"/>
      <c r="F52" s="158"/>
      <c r="G52" s="107">
        <f>SUM(G48:G51)</f>
        <v>97.52000000000001</v>
      </c>
    </row>
    <row r="53" spans="1:7" ht="15.75" x14ac:dyDescent="0.25">
      <c r="A53" s="16"/>
      <c r="B53" s="16"/>
      <c r="C53" s="16"/>
      <c r="D53" s="16"/>
      <c r="E53" s="16"/>
      <c r="F53" s="16"/>
      <c r="G53" s="16"/>
    </row>
    <row r="54" spans="1:7" ht="15.75" x14ac:dyDescent="0.2">
      <c r="A54" s="383" t="s">
        <v>561</v>
      </c>
      <c r="B54" s="384"/>
      <c r="C54" s="384"/>
      <c r="D54" s="384"/>
      <c r="E54" s="384"/>
      <c r="F54" s="384"/>
      <c r="G54" s="385"/>
    </row>
    <row r="55" spans="1:7" ht="15.75" x14ac:dyDescent="0.2">
      <c r="A55" s="386" t="s">
        <v>562</v>
      </c>
      <c r="B55" s="387"/>
      <c r="C55" s="368"/>
      <c r="D55" s="368"/>
      <c r="E55" s="368"/>
      <c r="F55" s="368"/>
      <c r="G55" s="388"/>
    </row>
    <row r="56" spans="1:7" ht="15.75" x14ac:dyDescent="0.2">
      <c r="A56" s="94" t="s">
        <v>563</v>
      </c>
      <c r="B56" s="367" t="s">
        <v>564</v>
      </c>
      <c r="C56" s="368"/>
      <c r="D56" s="368"/>
      <c r="E56" s="369"/>
      <c r="F56" s="139" t="s">
        <v>565</v>
      </c>
      <c r="G56" s="97" t="s">
        <v>538</v>
      </c>
    </row>
    <row r="57" spans="1:7" ht="15.75" x14ac:dyDescent="0.2">
      <c r="A57" s="71" t="s">
        <v>344</v>
      </c>
      <c r="B57" s="397" t="s">
        <v>566</v>
      </c>
      <c r="C57" s="398"/>
      <c r="D57" s="398"/>
      <c r="E57" s="398"/>
      <c r="F57" s="150">
        <v>0.2</v>
      </c>
      <c r="G57" s="191">
        <f>TRUNC($G$35*F57,2)</f>
        <v>231</v>
      </c>
    </row>
    <row r="58" spans="1:7" ht="15.75" x14ac:dyDescent="0.2">
      <c r="A58" s="73" t="s">
        <v>341</v>
      </c>
      <c r="B58" s="390" t="s">
        <v>567</v>
      </c>
      <c r="C58" s="391"/>
      <c r="D58" s="391"/>
      <c r="E58" s="391"/>
      <c r="F58" s="151">
        <v>1.4999999999999999E-2</v>
      </c>
      <c r="G58" s="192">
        <f t="shared" ref="G58:G64" si="0">TRUNC($G$35*F58,2)</f>
        <v>17.32</v>
      </c>
    </row>
    <row r="59" spans="1:7" ht="15.75" x14ac:dyDescent="0.2">
      <c r="A59" s="73" t="s">
        <v>342</v>
      </c>
      <c r="B59" s="390" t="s">
        <v>568</v>
      </c>
      <c r="C59" s="391"/>
      <c r="D59" s="391"/>
      <c r="E59" s="391"/>
      <c r="F59" s="151">
        <v>0.01</v>
      </c>
      <c r="G59" s="192">
        <f t="shared" si="0"/>
        <v>11.55</v>
      </c>
    </row>
    <row r="60" spans="1:7" ht="15.75" x14ac:dyDescent="0.2">
      <c r="A60" s="73" t="s">
        <v>343</v>
      </c>
      <c r="B60" s="390" t="s">
        <v>569</v>
      </c>
      <c r="C60" s="391"/>
      <c r="D60" s="391"/>
      <c r="E60" s="391"/>
      <c r="F60" s="151">
        <v>2E-3</v>
      </c>
      <c r="G60" s="192">
        <f t="shared" si="0"/>
        <v>2.31</v>
      </c>
    </row>
    <row r="61" spans="1:7" ht="15.75" x14ac:dyDescent="0.2">
      <c r="A61" s="73" t="s">
        <v>518</v>
      </c>
      <c r="B61" s="390" t="s">
        <v>570</v>
      </c>
      <c r="C61" s="391"/>
      <c r="D61" s="391"/>
      <c r="E61" s="391"/>
      <c r="F61" s="151">
        <v>2.5000000000000001E-2</v>
      </c>
      <c r="G61" s="192">
        <f t="shared" si="0"/>
        <v>28.87</v>
      </c>
    </row>
    <row r="62" spans="1:7" ht="15.75" x14ac:dyDescent="0.2">
      <c r="A62" s="73" t="s">
        <v>544</v>
      </c>
      <c r="B62" s="390" t="s">
        <v>571</v>
      </c>
      <c r="C62" s="391"/>
      <c r="D62" s="391"/>
      <c r="E62" s="391"/>
      <c r="F62" s="151">
        <v>0.08</v>
      </c>
      <c r="G62" s="192">
        <f t="shared" si="0"/>
        <v>92.4</v>
      </c>
    </row>
    <row r="63" spans="1:7" ht="15.75" x14ac:dyDescent="0.2">
      <c r="A63" s="73" t="s">
        <v>546</v>
      </c>
      <c r="B63" s="390" t="s">
        <v>572</v>
      </c>
      <c r="C63" s="391"/>
      <c r="D63" s="391"/>
      <c r="E63" s="391"/>
      <c r="F63" s="151">
        <v>0.03</v>
      </c>
      <c r="G63" s="192">
        <f t="shared" si="0"/>
        <v>34.65</v>
      </c>
    </row>
    <row r="64" spans="1:7" ht="15.75" x14ac:dyDescent="0.2">
      <c r="A64" s="75" t="s">
        <v>548</v>
      </c>
      <c r="B64" s="392" t="s">
        <v>573</v>
      </c>
      <c r="C64" s="393"/>
      <c r="D64" s="393"/>
      <c r="E64" s="393"/>
      <c r="F64" s="152">
        <v>6.0000000000000001E-3</v>
      </c>
      <c r="G64" s="193">
        <f t="shared" si="0"/>
        <v>6.93</v>
      </c>
    </row>
    <row r="65" spans="1:7" ht="15.75" x14ac:dyDescent="0.2">
      <c r="A65" s="394" t="s">
        <v>574</v>
      </c>
      <c r="B65" s="395"/>
      <c r="C65" s="395"/>
      <c r="D65" s="395"/>
      <c r="E65" s="396"/>
      <c r="F65" s="153">
        <f>SUM(F57:F64)</f>
        <v>0.3680000000000001</v>
      </c>
      <c r="G65" s="77">
        <f>SUM(G57:G64)</f>
        <v>425.03000000000003</v>
      </c>
    </row>
    <row r="66" spans="1:7" ht="15.75" x14ac:dyDescent="0.2">
      <c r="A66" s="386" t="s">
        <v>575</v>
      </c>
      <c r="B66" s="387"/>
      <c r="C66" s="399"/>
      <c r="D66" s="399"/>
      <c r="E66" s="399"/>
      <c r="F66" s="399"/>
      <c r="G66" s="388"/>
    </row>
    <row r="67" spans="1:7" ht="15.75" x14ac:dyDescent="0.2">
      <c r="A67" s="98" t="s">
        <v>576</v>
      </c>
      <c r="B67" s="367" t="s">
        <v>577</v>
      </c>
      <c r="C67" s="368"/>
      <c r="D67" s="368"/>
      <c r="E67" s="369"/>
      <c r="F67" s="139" t="s">
        <v>565</v>
      </c>
      <c r="G67" s="99" t="s">
        <v>538</v>
      </c>
    </row>
    <row r="68" spans="1:7" ht="15.75" x14ac:dyDescent="0.2">
      <c r="A68" s="71" t="s">
        <v>344</v>
      </c>
      <c r="B68" s="397" t="s">
        <v>578</v>
      </c>
      <c r="C68" s="398"/>
      <c r="D68" s="398"/>
      <c r="E68" s="398"/>
      <c r="F68" s="146">
        <f>1/12</f>
        <v>8.3333333333333329E-2</v>
      </c>
      <c r="G68" s="191">
        <f t="shared" ref="G68:G69" si="1">TRUNC($G$35*F68,2)</f>
        <v>96.25</v>
      </c>
    </row>
    <row r="69" spans="1:7" ht="15.75" x14ac:dyDescent="0.2">
      <c r="A69" s="73" t="s">
        <v>341</v>
      </c>
      <c r="B69" s="392" t="s">
        <v>579</v>
      </c>
      <c r="C69" s="393"/>
      <c r="D69" s="393"/>
      <c r="E69" s="393"/>
      <c r="F69" s="148">
        <f>1/12*1/3</f>
        <v>2.7777777777777776E-2</v>
      </c>
      <c r="G69" s="193">
        <f t="shared" si="1"/>
        <v>32.08</v>
      </c>
    </row>
    <row r="70" spans="1:7" ht="15.75" x14ac:dyDescent="0.2">
      <c r="A70" s="394" t="s">
        <v>580</v>
      </c>
      <c r="B70" s="395"/>
      <c r="C70" s="395"/>
      <c r="D70" s="395"/>
      <c r="E70" s="396"/>
      <c r="F70" s="153">
        <f>SUM(F68:F69)</f>
        <v>0.1111111111111111</v>
      </c>
      <c r="G70" s="78">
        <f>SUM(G68:G69)</f>
        <v>128.32999999999998</v>
      </c>
    </row>
    <row r="71" spans="1:7" ht="30" customHeight="1" x14ac:dyDescent="0.2">
      <c r="A71" s="65" t="s">
        <v>342</v>
      </c>
      <c r="B71" s="438" t="s">
        <v>581</v>
      </c>
      <c r="C71" s="438"/>
      <c r="D71" s="438"/>
      <c r="E71" s="438"/>
      <c r="F71" s="154">
        <f>F65*F70</f>
        <v>4.0888888888888898E-2</v>
      </c>
      <c r="G71" s="176">
        <f t="shared" ref="G71" si="2">TRUNC($G$35*F71,2)</f>
        <v>47.22</v>
      </c>
    </row>
    <row r="72" spans="1:7" ht="15.75" x14ac:dyDescent="0.2">
      <c r="A72" s="394" t="s">
        <v>582</v>
      </c>
      <c r="B72" s="395"/>
      <c r="C72" s="395"/>
      <c r="D72" s="395"/>
      <c r="E72" s="396"/>
      <c r="F72" s="153">
        <f>F70+F71</f>
        <v>0.152</v>
      </c>
      <c r="G72" s="78">
        <f>SUM(G70:G71)</f>
        <v>175.54999999999998</v>
      </c>
    </row>
    <row r="73" spans="1:7" ht="15.75" x14ac:dyDescent="0.2">
      <c r="A73" s="386" t="s">
        <v>583</v>
      </c>
      <c r="B73" s="387"/>
      <c r="C73" s="399"/>
      <c r="D73" s="399"/>
      <c r="E73" s="399"/>
      <c r="F73" s="399"/>
      <c r="G73" s="388"/>
    </row>
    <row r="74" spans="1:7" ht="15.75" x14ac:dyDescent="0.2">
      <c r="A74" s="100" t="s">
        <v>584</v>
      </c>
      <c r="B74" s="386" t="s">
        <v>585</v>
      </c>
      <c r="C74" s="387"/>
      <c r="D74" s="387"/>
      <c r="E74" s="388"/>
      <c r="F74" s="138" t="s">
        <v>565</v>
      </c>
      <c r="G74" s="99" t="s">
        <v>538</v>
      </c>
    </row>
    <row r="75" spans="1:7" ht="73.5" customHeight="1" x14ac:dyDescent="0.2">
      <c r="A75" s="80" t="s">
        <v>344</v>
      </c>
      <c r="B75" s="400" t="s">
        <v>586</v>
      </c>
      <c r="C75" s="401"/>
      <c r="D75" s="401"/>
      <c r="E75" s="401"/>
      <c r="F75" s="150">
        <f>(1+1/3)/12*0.005*4/12</f>
        <v>1.8518518518518518E-4</v>
      </c>
      <c r="G75" s="191">
        <f t="shared" ref="G75:G76" si="3">TRUNC($G$35*F75,2)</f>
        <v>0.21</v>
      </c>
    </row>
    <row r="76" spans="1:7" ht="30" customHeight="1" x14ac:dyDescent="0.2">
      <c r="A76" s="81" t="s">
        <v>341</v>
      </c>
      <c r="B76" s="402" t="s">
        <v>587</v>
      </c>
      <c r="C76" s="403"/>
      <c r="D76" s="403"/>
      <c r="E76" s="403"/>
      <c r="F76" s="152">
        <f>F65*F75</f>
        <v>6.8148148148148167E-5</v>
      </c>
      <c r="G76" s="193">
        <f t="shared" si="3"/>
        <v>7.0000000000000007E-2</v>
      </c>
    </row>
    <row r="77" spans="1:7" ht="15.75" x14ac:dyDescent="0.2">
      <c r="A77" s="394" t="s">
        <v>588</v>
      </c>
      <c r="B77" s="395"/>
      <c r="C77" s="395"/>
      <c r="D77" s="395"/>
      <c r="E77" s="396"/>
      <c r="F77" s="153">
        <f>SUM(F75:F76)</f>
        <v>2.5333333333333333E-4</v>
      </c>
      <c r="G77" s="77">
        <f>SUM(G75:G76)</f>
        <v>0.28000000000000003</v>
      </c>
    </row>
    <row r="78" spans="1:7" ht="15.75" x14ac:dyDescent="0.2">
      <c r="A78" s="386" t="s">
        <v>589</v>
      </c>
      <c r="B78" s="387"/>
      <c r="C78" s="399"/>
      <c r="D78" s="399"/>
      <c r="E78" s="399"/>
      <c r="F78" s="399"/>
      <c r="G78" s="388"/>
    </row>
    <row r="79" spans="1:7" ht="15.75" x14ac:dyDescent="0.2">
      <c r="A79" s="98" t="s">
        <v>590</v>
      </c>
      <c r="B79" s="386" t="s">
        <v>591</v>
      </c>
      <c r="C79" s="387"/>
      <c r="D79" s="387"/>
      <c r="E79" s="388"/>
      <c r="F79" s="138" t="s">
        <v>565</v>
      </c>
      <c r="G79" s="99" t="s">
        <v>538</v>
      </c>
    </row>
    <row r="80" spans="1:7" ht="15.75" x14ac:dyDescent="0.2">
      <c r="A80" s="80" t="s">
        <v>344</v>
      </c>
      <c r="B80" s="400" t="s">
        <v>592</v>
      </c>
      <c r="C80" s="401"/>
      <c r="D80" s="401"/>
      <c r="E80" s="401"/>
      <c r="F80" s="150">
        <f>1/12*0.1</f>
        <v>8.3333333333333332E-3</v>
      </c>
      <c r="G80" s="191">
        <f t="shared" ref="G80:G85" si="4">TRUNC($G$35*F80,2)</f>
        <v>9.6199999999999992</v>
      </c>
    </row>
    <row r="81" spans="1:7" ht="15.75" x14ac:dyDescent="0.2">
      <c r="A81" s="79" t="s">
        <v>341</v>
      </c>
      <c r="B81" s="407" t="s">
        <v>593</v>
      </c>
      <c r="C81" s="408"/>
      <c r="D81" s="408"/>
      <c r="E81" s="408"/>
      <c r="F81" s="151">
        <f>F62*F80</f>
        <v>6.6666666666666664E-4</v>
      </c>
      <c r="G81" s="192">
        <f t="shared" si="4"/>
        <v>0.77</v>
      </c>
    </row>
    <row r="82" spans="1:7" ht="15.75" x14ac:dyDescent="0.2">
      <c r="A82" s="79" t="s">
        <v>342</v>
      </c>
      <c r="B82" s="407" t="s">
        <v>594</v>
      </c>
      <c r="C82" s="408"/>
      <c r="D82" s="408"/>
      <c r="E82" s="408"/>
      <c r="F82" s="151">
        <f>0.4*F62*0.1</f>
        <v>3.2000000000000002E-3</v>
      </c>
      <c r="G82" s="192">
        <f t="shared" si="4"/>
        <v>3.69</v>
      </c>
    </row>
    <row r="83" spans="1:7" ht="45.75" customHeight="1" x14ac:dyDescent="0.2">
      <c r="A83" s="79" t="s">
        <v>343</v>
      </c>
      <c r="B83" s="407" t="s">
        <v>595</v>
      </c>
      <c r="C83" s="408"/>
      <c r="D83" s="408"/>
      <c r="E83" s="408"/>
      <c r="F83" s="151">
        <f>1/30/12*7</f>
        <v>1.9444444444444445E-2</v>
      </c>
      <c r="G83" s="192">
        <f t="shared" si="4"/>
        <v>22.45</v>
      </c>
    </row>
    <row r="84" spans="1:7" ht="15.75" x14ac:dyDescent="0.2">
      <c r="A84" s="79" t="s">
        <v>518</v>
      </c>
      <c r="B84" s="407" t="s">
        <v>596</v>
      </c>
      <c r="C84" s="408"/>
      <c r="D84" s="408"/>
      <c r="E84" s="408"/>
      <c r="F84" s="151">
        <f>F65*F83</f>
        <v>7.1555555555555574E-3</v>
      </c>
      <c r="G84" s="192">
        <f t="shared" si="4"/>
        <v>8.26</v>
      </c>
    </row>
    <row r="85" spans="1:7" ht="15.75" x14ac:dyDescent="0.2">
      <c r="A85" s="79" t="s">
        <v>544</v>
      </c>
      <c r="B85" s="402" t="s">
        <v>597</v>
      </c>
      <c r="C85" s="403"/>
      <c r="D85" s="403"/>
      <c r="E85" s="403"/>
      <c r="F85" s="152">
        <v>4.3499999999999997E-2</v>
      </c>
      <c r="G85" s="193">
        <f t="shared" si="4"/>
        <v>50.24</v>
      </c>
    </row>
    <row r="86" spans="1:7" ht="15.75" x14ac:dyDescent="0.25">
      <c r="A86" s="409" t="s">
        <v>598</v>
      </c>
      <c r="B86" s="410"/>
      <c r="C86" s="410"/>
      <c r="D86" s="410"/>
      <c r="E86" s="411"/>
      <c r="F86" s="153">
        <f>SUM(F80:F85)</f>
        <v>8.2299999999999998E-2</v>
      </c>
      <c r="G86" s="78">
        <f>SUM(G80:G85)</f>
        <v>95.03</v>
      </c>
    </row>
    <row r="87" spans="1:7" ht="15.75" x14ac:dyDescent="0.25">
      <c r="A87" s="16"/>
      <c r="B87" s="16"/>
      <c r="C87" s="16"/>
      <c r="D87" s="16"/>
      <c r="E87" s="16"/>
      <c r="F87" s="16"/>
      <c r="G87" s="16"/>
    </row>
    <row r="88" spans="1:7" ht="15.75" x14ac:dyDescent="0.2">
      <c r="A88" s="386" t="s">
        <v>599</v>
      </c>
      <c r="B88" s="387"/>
      <c r="C88" s="387"/>
      <c r="D88" s="387"/>
      <c r="E88" s="387"/>
      <c r="F88" s="387"/>
      <c r="G88" s="388"/>
    </row>
    <row r="89" spans="1:7" ht="15.75" x14ac:dyDescent="0.2">
      <c r="A89" s="98" t="s">
        <v>600</v>
      </c>
      <c r="B89" s="367" t="s">
        <v>601</v>
      </c>
      <c r="C89" s="368"/>
      <c r="D89" s="368"/>
      <c r="E89" s="369"/>
      <c r="F89" s="138" t="s">
        <v>565</v>
      </c>
      <c r="G89" s="99" t="s">
        <v>538</v>
      </c>
    </row>
    <row r="90" spans="1:7" ht="15.75" x14ac:dyDescent="0.2">
      <c r="A90" s="71" t="s">
        <v>344</v>
      </c>
      <c r="B90" s="397" t="s">
        <v>602</v>
      </c>
      <c r="C90" s="398"/>
      <c r="D90" s="398"/>
      <c r="E90" s="398"/>
      <c r="F90" s="150">
        <f>1/12</f>
        <v>8.3333333333333329E-2</v>
      </c>
      <c r="G90" s="191">
        <f t="shared" ref="G90:G97" si="5">TRUNC($G$35*F90,2)</f>
        <v>96.25</v>
      </c>
    </row>
    <row r="91" spans="1:7" ht="15.75" x14ac:dyDescent="0.2">
      <c r="A91" s="73" t="s">
        <v>341</v>
      </c>
      <c r="B91" s="390" t="s">
        <v>603</v>
      </c>
      <c r="C91" s="391"/>
      <c r="D91" s="391"/>
      <c r="E91" s="391"/>
      <c r="F91" s="151">
        <f>1/30/12*5</f>
        <v>1.388888888888889E-2</v>
      </c>
      <c r="G91" s="192">
        <f t="shared" si="5"/>
        <v>16.04</v>
      </c>
    </row>
    <row r="92" spans="1:7" ht="15.75" x14ac:dyDescent="0.2">
      <c r="A92" s="73" t="s">
        <v>342</v>
      </c>
      <c r="B92" s="390" t="s">
        <v>604</v>
      </c>
      <c r="C92" s="391"/>
      <c r="D92" s="391"/>
      <c r="E92" s="391"/>
      <c r="F92" s="151">
        <f>1/30/12*5*0.05</f>
        <v>6.9444444444444458E-4</v>
      </c>
      <c r="G92" s="192">
        <f t="shared" si="5"/>
        <v>0.8</v>
      </c>
    </row>
    <row r="93" spans="1:7" ht="15.75" x14ac:dyDescent="0.2">
      <c r="A93" s="73" t="s">
        <v>343</v>
      </c>
      <c r="B93" s="390" t="s">
        <v>605</v>
      </c>
      <c r="C93" s="391"/>
      <c r="D93" s="391"/>
      <c r="E93" s="391"/>
      <c r="F93" s="151">
        <f>1/30/12*3</f>
        <v>8.3333333333333332E-3</v>
      </c>
      <c r="G93" s="192">
        <f t="shared" si="5"/>
        <v>9.6199999999999992</v>
      </c>
    </row>
    <row r="94" spans="1:7" ht="15.75" x14ac:dyDescent="0.2">
      <c r="A94" s="73" t="s">
        <v>518</v>
      </c>
      <c r="B94" s="390" t="s">
        <v>606</v>
      </c>
      <c r="C94" s="391"/>
      <c r="D94" s="391"/>
      <c r="E94" s="391"/>
      <c r="F94" s="151">
        <f>1/30/12*1</f>
        <v>2.7777777777777779E-3</v>
      </c>
      <c r="G94" s="192">
        <f t="shared" si="5"/>
        <v>3.2</v>
      </c>
    </row>
    <row r="95" spans="1:7" ht="15.75" x14ac:dyDescent="0.2">
      <c r="A95" s="75" t="s">
        <v>544</v>
      </c>
      <c r="B95" s="392" t="s">
        <v>549</v>
      </c>
      <c r="C95" s="393"/>
      <c r="D95" s="393"/>
      <c r="E95" s="393"/>
      <c r="F95" s="152"/>
      <c r="G95" s="193">
        <f t="shared" si="5"/>
        <v>0</v>
      </c>
    </row>
    <row r="96" spans="1:7" ht="15.75" x14ac:dyDescent="0.2">
      <c r="A96" s="394" t="s">
        <v>580</v>
      </c>
      <c r="B96" s="395"/>
      <c r="C96" s="395"/>
      <c r="D96" s="395"/>
      <c r="E96" s="396"/>
      <c r="F96" s="153">
        <f>SUM(F90:F95)</f>
        <v>0.10902777777777778</v>
      </c>
      <c r="G96" s="77">
        <f>SUM(G90:G95)</f>
        <v>125.91</v>
      </c>
    </row>
    <row r="97" spans="1:7" ht="31.5" customHeight="1" x14ac:dyDescent="0.2">
      <c r="A97" s="81" t="s">
        <v>546</v>
      </c>
      <c r="B97" s="404" t="s">
        <v>607</v>
      </c>
      <c r="C97" s="405"/>
      <c r="D97" s="405"/>
      <c r="E97" s="406"/>
      <c r="F97" s="154">
        <f>F65*F96</f>
        <v>4.0122222222222233E-2</v>
      </c>
      <c r="G97" s="72">
        <f t="shared" si="5"/>
        <v>46.34</v>
      </c>
    </row>
    <row r="98" spans="1:7" ht="15" customHeight="1" x14ac:dyDescent="0.2">
      <c r="A98" s="394" t="s">
        <v>608</v>
      </c>
      <c r="B98" s="395"/>
      <c r="C98" s="395"/>
      <c r="D98" s="395"/>
      <c r="E98" s="396"/>
      <c r="F98" s="153">
        <f>F96+F97</f>
        <v>0.14915</v>
      </c>
      <c r="G98" s="78">
        <f>SUM(G96:G97)</f>
        <v>172.25</v>
      </c>
    </row>
    <row r="99" spans="1:7" ht="15.75" x14ac:dyDescent="0.25">
      <c r="A99" s="16"/>
      <c r="B99" s="16"/>
      <c r="C99" s="16"/>
      <c r="D99" s="16"/>
      <c r="E99" s="16"/>
      <c r="F99" s="16"/>
      <c r="G99" s="16"/>
    </row>
    <row r="100" spans="1:7" ht="15.75" x14ac:dyDescent="0.2">
      <c r="A100" s="383" t="s">
        <v>609</v>
      </c>
      <c r="B100" s="384"/>
      <c r="C100" s="417"/>
      <c r="D100" s="417"/>
      <c r="E100" s="417"/>
      <c r="F100" s="417"/>
      <c r="G100" s="385"/>
    </row>
    <row r="101" spans="1:7" ht="15.75" x14ac:dyDescent="0.2">
      <c r="A101" s="386" t="s">
        <v>610</v>
      </c>
      <c r="B101" s="368"/>
      <c r="C101" s="368"/>
      <c r="D101" s="368"/>
      <c r="E101" s="369"/>
      <c r="F101" s="169" t="s">
        <v>565</v>
      </c>
      <c r="G101" s="97" t="s">
        <v>538</v>
      </c>
    </row>
    <row r="102" spans="1:7" ht="15.75" x14ac:dyDescent="0.2">
      <c r="A102" s="71" t="s">
        <v>563</v>
      </c>
      <c r="B102" s="397" t="s">
        <v>611</v>
      </c>
      <c r="C102" s="398"/>
      <c r="D102" s="398"/>
      <c r="E102" s="398"/>
      <c r="F102" s="146">
        <f>F65</f>
        <v>0.3680000000000001</v>
      </c>
      <c r="G102" s="72">
        <f>G65</f>
        <v>425.03000000000003</v>
      </c>
    </row>
    <row r="103" spans="1:7" ht="15.75" x14ac:dyDescent="0.2">
      <c r="A103" s="73" t="s">
        <v>576</v>
      </c>
      <c r="B103" s="390" t="s">
        <v>564</v>
      </c>
      <c r="C103" s="391"/>
      <c r="D103" s="391"/>
      <c r="E103" s="391"/>
      <c r="F103" s="147">
        <f>F72</f>
        <v>0.152</v>
      </c>
      <c r="G103" s="74">
        <f>G72</f>
        <v>175.54999999999998</v>
      </c>
    </row>
    <row r="104" spans="1:7" ht="15.75" x14ac:dyDescent="0.2">
      <c r="A104" s="73" t="s">
        <v>584</v>
      </c>
      <c r="B104" s="390" t="s">
        <v>585</v>
      </c>
      <c r="C104" s="391"/>
      <c r="D104" s="391"/>
      <c r="E104" s="391"/>
      <c r="F104" s="147">
        <f>F77</f>
        <v>2.5333333333333333E-4</v>
      </c>
      <c r="G104" s="74">
        <f>G77</f>
        <v>0.28000000000000003</v>
      </c>
    </row>
    <row r="105" spans="1:7" ht="15.75" x14ac:dyDescent="0.2">
      <c r="A105" s="73" t="s">
        <v>590</v>
      </c>
      <c r="B105" s="390" t="s">
        <v>612</v>
      </c>
      <c r="C105" s="391"/>
      <c r="D105" s="391"/>
      <c r="E105" s="391"/>
      <c r="F105" s="147">
        <f>F86</f>
        <v>8.2299999999999998E-2</v>
      </c>
      <c r="G105" s="74">
        <f>G86</f>
        <v>95.03</v>
      </c>
    </row>
    <row r="106" spans="1:7" ht="15.75" x14ac:dyDescent="0.2">
      <c r="A106" s="73" t="s">
        <v>600</v>
      </c>
      <c r="B106" s="390" t="s">
        <v>613</v>
      </c>
      <c r="C106" s="391"/>
      <c r="D106" s="391"/>
      <c r="E106" s="391"/>
      <c r="F106" s="147">
        <f>F98</f>
        <v>0.14915</v>
      </c>
      <c r="G106" s="74">
        <f>G98</f>
        <v>172.25</v>
      </c>
    </row>
    <row r="107" spans="1:7" ht="15.75" x14ac:dyDescent="0.2">
      <c r="A107" s="75" t="s">
        <v>614</v>
      </c>
      <c r="B107" s="392" t="s">
        <v>549</v>
      </c>
      <c r="C107" s="393"/>
      <c r="D107" s="393"/>
      <c r="E107" s="393"/>
      <c r="F107" s="148"/>
      <c r="G107" s="76"/>
    </row>
    <row r="108" spans="1:7" ht="15.75" x14ac:dyDescent="0.25">
      <c r="A108" s="380" t="s">
        <v>615</v>
      </c>
      <c r="B108" s="415"/>
      <c r="C108" s="415"/>
      <c r="D108" s="415"/>
      <c r="E108" s="416"/>
      <c r="F108" s="149">
        <f>SUM(F102:F107)</f>
        <v>0.7517033333333335</v>
      </c>
      <c r="G108" s="105">
        <f>SUM(G102:G107)</f>
        <v>868.14</v>
      </c>
    </row>
    <row r="109" spans="1:7" ht="15.75" x14ac:dyDescent="0.25">
      <c r="A109" s="16"/>
      <c r="B109" s="16"/>
      <c r="C109" s="16"/>
      <c r="D109" s="16"/>
      <c r="E109" s="16"/>
      <c r="F109" s="16"/>
      <c r="G109" s="16"/>
    </row>
    <row r="110" spans="1:7" ht="15.75" x14ac:dyDescent="0.2">
      <c r="A110" s="394" t="s">
        <v>733</v>
      </c>
      <c r="B110" s="395"/>
      <c r="C110" s="395"/>
      <c r="D110" s="395"/>
      <c r="E110" s="395"/>
      <c r="F110" s="395"/>
      <c r="G110" s="82">
        <f>G35+G45+G52+G108</f>
        <v>2666.81</v>
      </c>
    </row>
    <row r="112" spans="1:7" ht="15.75" x14ac:dyDescent="0.2">
      <c r="A112" s="383" t="s">
        <v>765</v>
      </c>
      <c r="B112" s="384"/>
      <c r="C112" s="384"/>
      <c r="D112" s="384"/>
      <c r="E112" s="384"/>
      <c r="F112" s="384"/>
      <c r="G112" s="385"/>
    </row>
    <row r="113" spans="1:7" ht="15.75" x14ac:dyDescent="0.2">
      <c r="A113" s="95">
        <v>5</v>
      </c>
      <c r="B113" s="418" t="s">
        <v>617</v>
      </c>
      <c r="C113" s="419"/>
      <c r="D113" s="419"/>
      <c r="E113" s="420"/>
      <c r="F113" s="101" t="s">
        <v>565</v>
      </c>
      <c r="G113" s="102" t="s">
        <v>538</v>
      </c>
    </row>
    <row r="114" spans="1:7" ht="15.75" x14ac:dyDescent="0.25">
      <c r="A114" s="70" t="s">
        <v>344</v>
      </c>
      <c r="B114" s="326" t="s">
        <v>618</v>
      </c>
      <c r="C114" s="327"/>
      <c r="D114" s="327"/>
      <c r="E114" s="328"/>
      <c r="F114" s="173">
        <v>0.05</v>
      </c>
      <c r="G114" s="172">
        <f>TRUNC(F114*G110,2)</f>
        <v>133.34</v>
      </c>
    </row>
    <row r="115" spans="1:7" ht="15.75" x14ac:dyDescent="0.25">
      <c r="A115" s="145" t="s">
        <v>341</v>
      </c>
      <c r="B115" s="329" t="s">
        <v>619</v>
      </c>
      <c r="C115" s="330"/>
      <c r="D115" s="330"/>
      <c r="E115" s="331"/>
      <c r="F115" s="174">
        <v>5.2999999999999999E-2</v>
      </c>
      <c r="G115" s="83">
        <f>TRUNC(F115*(G110+G114),2)</f>
        <v>148.4</v>
      </c>
    </row>
    <row r="116" spans="1:7" ht="15.75" x14ac:dyDescent="0.25">
      <c r="A116" s="145" t="s">
        <v>342</v>
      </c>
      <c r="B116" s="329" t="s">
        <v>620</v>
      </c>
      <c r="C116" s="330"/>
      <c r="D116" s="330"/>
      <c r="E116" s="331"/>
      <c r="F116" s="124">
        <f>SUM(F117:F120)</f>
        <v>0.14250000000000002</v>
      </c>
      <c r="G116" s="83">
        <f>TRUNC(((G110+G114+G115)/(1-F116))*F116,2)</f>
        <v>489.99</v>
      </c>
    </row>
    <row r="117" spans="1:7" ht="15.75" x14ac:dyDescent="0.25">
      <c r="A117" s="145"/>
      <c r="B117" s="329" t="s">
        <v>621</v>
      </c>
      <c r="C117" s="330"/>
      <c r="D117" s="330"/>
      <c r="E117" s="331"/>
      <c r="F117" s="175">
        <v>9.2499999999999999E-2</v>
      </c>
      <c r="G117" s="83"/>
    </row>
    <row r="118" spans="1:7" ht="15.75" x14ac:dyDescent="0.25">
      <c r="A118" s="145"/>
      <c r="B118" s="329" t="s">
        <v>622</v>
      </c>
      <c r="C118" s="330"/>
      <c r="D118" s="330"/>
      <c r="E118" s="331"/>
      <c r="F118" s="175"/>
      <c r="G118" s="83"/>
    </row>
    <row r="119" spans="1:7" ht="15.75" x14ac:dyDescent="0.25">
      <c r="A119" s="145"/>
      <c r="B119" s="329" t="s">
        <v>623</v>
      </c>
      <c r="C119" s="330"/>
      <c r="D119" s="330"/>
      <c r="E119" s="331"/>
      <c r="F119" s="175">
        <v>0.05</v>
      </c>
      <c r="G119" s="83"/>
    </row>
    <row r="120" spans="1:7" ht="15.75" x14ac:dyDescent="0.25">
      <c r="A120" s="145"/>
      <c r="B120" s="306" t="s">
        <v>624</v>
      </c>
      <c r="C120" s="307"/>
      <c r="D120" s="307"/>
      <c r="E120" s="308"/>
      <c r="F120" s="175"/>
      <c r="G120" s="84"/>
    </row>
    <row r="121" spans="1:7" ht="15.75" x14ac:dyDescent="0.25">
      <c r="A121" s="412" t="s">
        <v>625</v>
      </c>
      <c r="B121" s="413"/>
      <c r="C121" s="413"/>
      <c r="D121" s="413"/>
      <c r="E121" s="414"/>
      <c r="F121" s="177"/>
      <c r="G121" s="160">
        <f>SUM(G114:G120)</f>
        <v>771.73</v>
      </c>
    </row>
    <row r="122" spans="1:7" ht="15.75" x14ac:dyDescent="0.25">
      <c r="A122" s="16"/>
      <c r="B122" s="16"/>
      <c r="C122" s="16"/>
      <c r="D122" s="16"/>
      <c r="E122" s="16"/>
      <c r="F122" s="16"/>
      <c r="G122" s="16"/>
    </row>
    <row r="123" spans="1:7" ht="15.75" x14ac:dyDescent="0.2">
      <c r="A123" s="421" t="s">
        <v>766</v>
      </c>
      <c r="B123" s="422"/>
      <c r="C123" s="422"/>
      <c r="D123" s="422"/>
      <c r="E123" s="422"/>
      <c r="F123" s="422"/>
      <c r="G123" s="423"/>
    </row>
    <row r="124" spans="1:7" ht="14.25" customHeight="1" x14ac:dyDescent="0.2">
      <c r="A124" s="383" t="s">
        <v>626</v>
      </c>
      <c r="B124" s="384"/>
      <c r="C124" s="384"/>
      <c r="D124" s="384"/>
      <c r="E124" s="384"/>
      <c r="F124" s="384"/>
      <c r="G124" s="92" t="s">
        <v>538</v>
      </c>
    </row>
    <row r="125" spans="1:7" ht="15.75" x14ac:dyDescent="0.25">
      <c r="A125" s="85" t="s">
        <v>344</v>
      </c>
      <c r="B125" s="424" t="s">
        <v>767</v>
      </c>
      <c r="C125" s="425"/>
      <c r="D125" s="425"/>
      <c r="E125" s="425"/>
      <c r="F125" s="425"/>
      <c r="G125" s="86">
        <f>G35</f>
        <v>1155</v>
      </c>
    </row>
    <row r="126" spans="1:7" ht="15.75" x14ac:dyDescent="0.25">
      <c r="A126" s="85" t="s">
        <v>341</v>
      </c>
      <c r="B126" s="424" t="s">
        <v>768</v>
      </c>
      <c r="C126" s="425"/>
      <c r="D126" s="425"/>
      <c r="E126" s="425"/>
      <c r="F126" s="425"/>
      <c r="G126" s="86">
        <f>G45</f>
        <v>546.15</v>
      </c>
    </row>
    <row r="127" spans="1:7" ht="15.75" x14ac:dyDescent="0.25">
      <c r="A127" s="85" t="s">
        <v>342</v>
      </c>
      <c r="B127" s="424" t="s">
        <v>772</v>
      </c>
      <c r="C127" s="425"/>
      <c r="D127" s="425"/>
      <c r="E127" s="425"/>
      <c r="F127" s="425"/>
      <c r="G127" s="86">
        <f>G52</f>
        <v>97.52000000000001</v>
      </c>
    </row>
    <row r="128" spans="1:7" ht="15.75" x14ac:dyDescent="0.25">
      <c r="A128" s="85" t="s">
        <v>343</v>
      </c>
      <c r="B128" s="424" t="s">
        <v>769</v>
      </c>
      <c r="C128" s="425"/>
      <c r="D128" s="425"/>
      <c r="E128" s="425"/>
      <c r="F128" s="425"/>
      <c r="G128" s="86">
        <f>G108</f>
        <v>868.14</v>
      </c>
    </row>
    <row r="129" spans="1:7" ht="15.75" x14ac:dyDescent="0.25">
      <c r="A129" s="426" t="s">
        <v>770</v>
      </c>
      <c r="B129" s="427"/>
      <c r="C129" s="427"/>
      <c r="D129" s="427"/>
      <c r="E129" s="427"/>
      <c r="F129" s="427"/>
      <c r="G129" s="87">
        <f>SUM(G125:G128)</f>
        <v>2666.81</v>
      </c>
    </row>
    <row r="130" spans="1:7" ht="15.75" x14ac:dyDescent="0.25">
      <c r="A130" s="85" t="s">
        <v>518</v>
      </c>
      <c r="B130" s="424" t="s">
        <v>771</v>
      </c>
      <c r="C130" s="425"/>
      <c r="D130" s="425"/>
      <c r="E130" s="425"/>
      <c r="F130" s="425"/>
      <c r="G130" s="86">
        <f>G121</f>
        <v>771.73</v>
      </c>
    </row>
    <row r="131" spans="1:7" ht="15.75" x14ac:dyDescent="0.25">
      <c r="A131" s="428" t="s">
        <v>778</v>
      </c>
      <c r="B131" s="429"/>
      <c r="C131" s="429"/>
      <c r="D131" s="429"/>
      <c r="E131" s="429"/>
      <c r="F131" s="429"/>
      <c r="G131" s="178">
        <f>SUM(G129:G130)</f>
        <v>3438.54</v>
      </c>
    </row>
  </sheetData>
  <mergeCells count="131">
    <mergeCell ref="A131:F131"/>
    <mergeCell ref="A121:E121"/>
    <mergeCell ref="A123:G123"/>
    <mergeCell ref="A124:F124"/>
    <mergeCell ref="B125:F125"/>
    <mergeCell ref="B126:F126"/>
    <mergeCell ref="B127:F127"/>
    <mergeCell ref="B128:F128"/>
    <mergeCell ref="A129:F129"/>
    <mergeCell ref="B130:F130"/>
    <mergeCell ref="A112:G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A110:F110"/>
    <mergeCell ref="B106:E106"/>
    <mergeCell ref="B107:E107"/>
    <mergeCell ref="A108:E108"/>
    <mergeCell ref="B103:E103"/>
    <mergeCell ref="B104:E104"/>
    <mergeCell ref="B105:E105"/>
    <mergeCell ref="A98:E98"/>
    <mergeCell ref="A100:G100"/>
    <mergeCell ref="A101:E101"/>
    <mergeCell ref="B102:E102"/>
    <mergeCell ref="B95:E95"/>
    <mergeCell ref="A96:E96"/>
    <mergeCell ref="B97:E97"/>
    <mergeCell ref="B92:E92"/>
    <mergeCell ref="B93:E93"/>
    <mergeCell ref="B94:E94"/>
    <mergeCell ref="A88:G88"/>
    <mergeCell ref="B89:E89"/>
    <mergeCell ref="B90:E90"/>
    <mergeCell ref="B91:E91"/>
    <mergeCell ref="B84:E84"/>
    <mergeCell ref="B85:E85"/>
    <mergeCell ref="A86:E86"/>
    <mergeCell ref="B81:E81"/>
    <mergeCell ref="B82:E82"/>
    <mergeCell ref="B83:E83"/>
    <mergeCell ref="A77:E77"/>
    <mergeCell ref="A78:G78"/>
    <mergeCell ref="B79:E79"/>
    <mergeCell ref="B80:E80"/>
    <mergeCell ref="A73:G73"/>
    <mergeCell ref="B74:E74"/>
    <mergeCell ref="B75:E75"/>
    <mergeCell ref="B76:E76"/>
    <mergeCell ref="A70:E70"/>
    <mergeCell ref="B71:E71"/>
    <mergeCell ref="A72:E72"/>
    <mergeCell ref="A66:G66"/>
    <mergeCell ref="B67:E67"/>
    <mergeCell ref="B68:E68"/>
    <mergeCell ref="B69:E69"/>
    <mergeCell ref="B63:E63"/>
    <mergeCell ref="B64:E64"/>
    <mergeCell ref="A65:E65"/>
    <mergeCell ref="B60:E60"/>
    <mergeCell ref="B61:E61"/>
    <mergeCell ref="B62:E62"/>
    <mergeCell ref="B57:E57"/>
    <mergeCell ref="B58:E58"/>
    <mergeCell ref="B59:E59"/>
    <mergeCell ref="B51:E51"/>
    <mergeCell ref="A52:E52"/>
    <mergeCell ref="A54:G54"/>
    <mergeCell ref="A55:G55"/>
    <mergeCell ref="B56:E56"/>
    <mergeCell ref="A45:E45"/>
    <mergeCell ref="A46:G46"/>
    <mergeCell ref="B47:E47"/>
    <mergeCell ref="B48:E48"/>
    <mergeCell ref="B49:E49"/>
    <mergeCell ref="B50:E50"/>
    <mergeCell ref="B44:E44"/>
    <mergeCell ref="B40:E40"/>
    <mergeCell ref="B41:E41"/>
    <mergeCell ref="B34:E34"/>
    <mergeCell ref="A35:E35"/>
    <mergeCell ref="A37:G37"/>
    <mergeCell ref="B38:E38"/>
    <mergeCell ref="A24:G24"/>
    <mergeCell ref="A25:E25"/>
    <mergeCell ref="B26:E26"/>
    <mergeCell ref="B27:E27"/>
    <mergeCell ref="B31:E31"/>
    <mergeCell ref="B32:E32"/>
    <mergeCell ref="B33:E33"/>
    <mergeCell ref="A1:G1"/>
    <mergeCell ref="A2:G2"/>
    <mergeCell ref="A3:G3"/>
    <mergeCell ref="A5:G5"/>
    <mergeCell ref="B6:E6"/>
    <mergeCell ref="F6:G6"/>
    <mergeCell ref="B10:E10"/>
    <mergeCell ref="F10:G10"/>
    <mergeCell ref="A12:G12"/>
    <mergeCell ref="A13:E13"/>
    <mergeCell ref="A14:E14"/>
    <mergeCell ref="B7:E7"/>
    <mergeCell ref="F7:G7"/>
    <mergeCell ref="B8:E8"/>
    <mergeCell ref="F8:G8"/>
    <mergeCell ref="B9:E9"/>
    <mergeCell ref="F9:G9"/>
    <mergeCell ref="A16:G16"/>
    <mergeCell ref="B19:E19"/>
    <mergeCell ref="F19:G19"/>
    <mergeCell ref="B42:E42"/>
    <mergeCell ref="B43:E43"/>
    <mergeCell ref="B20:E20"/>
    <mergeCell ref="B17:E17"/>
    <mergeCell ref="F17:G17"/>
    <mergeCell ref="B18:E18"/>
    <mergeCell ref="F18:G18"/>
    <mergeCell ref="B28:E28"/>
    <mergeCell ref="B29:E29"/>
    <mergeCell ref="B30:E30"/>
    <mergeCell ref="B39:E39"/>
    <mergeCell ref="F20:G20"/>
    <mergeCell ref="B21:E21"/>
    <mergeCell ref="F21:G21"/>
    <mergeCell ref="B22:E22"/>
    <mergeCell ref="F22:G2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0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showGridLines="0" view="pageBreakPreview" topLeftCell="A97" zoomScale="90" zoomScaleNormal="90" zoomScaleSheetLayoutView="90" workbookViewId="0">
      <selection activeCell="A73" sqref="A73:E73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.140625" style="63" customWidth="1"/>
    <col min="6" max="6" width="20" style="63" customWidth="1"/>
    <col min="7" max="7" width="21.42578125" style="63" customWidth="1"/>
    <col min="8" max="9" width="19" style="63" hidden="1" customWidth="1"/>
    <col min="10" max="10" width="24.5703125" style="63" hidden="1" customWidth="1"/>
    <col min="11" max="11" width="15.28515625" style="63" hidden="1" customWidth="1"/>
    <col min="12" max="16384" width="9.140625" style="63"/>
  </cols>
  <sheetData>
    <row r="1" spans="1:16" s="14" customFormat="1" ht="15.6" customHeight="1" x14ac:dyDescent="0.25">
      <c r="A1" s="298" t="s">
        <v>660</v>
      </c>
      <c r="B1" s="298"/>
      <c r="C1" s="298"/>
      <c r="D1" s="298"/>
      <c r="E1" s="298"/>
      <c r="F1" s="298"/>
      <c r="G1" s="298"/>
      <c r="H1" s="63"/>
      <c r="I1" s="63"/>
      <c r="J1" s="63"/>
      <c r="K1" s="63"/>
      <c r="L1" s="63"/>
      <c r="M1" s="63"/>
      <c r="N1" s="63"/>
      <c r="O1" s="63"/>
      <c r="P1" s="63"/>
    </row>
    <row r="2" spans="1:16" s="15" customFormat="1" ht="15.6" customHeight="1" x14ac:dyDescent="0.25">
      <c r="A2" s="299" t="s">
        <v>666</v>
      </c>
      <c r="B2" s="299"/>
      <c r="C2" s="299"/>
      <c r="D2" s="299"/>
      <c r="E2" s="299"/>
      <c r="F2" s="299"/>
      <c r="G2" s="299"/>
      <c r="H2" s="63"/>
      <c r="I2" s="63"/>
      <c r="J2" s="63"/>
      <c r="K2" s="63"/>
      <c r="L2" s="63"/>
      <c r="M2" s="63"/>
      <c r="N2" s="63"/>
      <c r="O2" s="63"/>
      <c r="P2" s="63"/>
    </row>
    <row r="3" spans="1:16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  <c r="K3" s="63"/>
      <c r="L3" s="63"/>
      <c r="M3" s="63"/>
      <c r="N3" s="63"/>
      <c r="O3" s="63"/>
      <c r="P3" s="63"/>
    </row>
    <row r="5" spans="1:16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6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6" ht="15.75" x14ac:dyDescent="0.25">
      <c r="A7" s="64" t="s">
        <v>341</v>
      </c>
      <c r="B7" s="348" t="s">
        <v>514</v>
      </c>
      <c r="C7" s="349"/>
      <c r="D7" s="349"/>
      <c r="E7" s="350"/>
      <c r="F7" s="351" t="s">
        <v>515</v>
      </c>
      <c r="G7" s="352"/>
    </row>
    <row r="8" spans="1:16" ht="15.75" x14ac:dyDescent="0.25">
      <c r="A8" s="64" t="s">
        <v>342</v>
      </c>
      <c r="B8" s="348" t="s">
        <v>516</v>
      </c>
      <c r="C8" s="349"/>
      <c r="D8" s="349"/>
      <c r="E8" s="350"/>
      <c r="F8" s="351" t="s">
        <v>705</v>
      </c>
      <c r="G8" s="352"/>
    </row>
    <row r="9" spans="1:16" ht="15.75" x14ac:dyDescent="0.25">
      <c r="A9" s="64" t="s">
        <v>343</v>
      </c>
      <c r="B9" s="348" t="s">
        <v>517</v>
      </c>
      <c r="C9" s="349"/>
      <c r="D9" s="349"/>
      <c r="E9" s="350"/>
      <c r="F9" s="351">
        <v>2018</v>
      </c>
      <c r="G9" s="352"/>
    </row>
    <row r="10" spans="1:16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16" ht="15.75" x14ac:dyDescent="0.25">
      <c r="A11" s="16"/>
      <c r="B11" s="16"/>
      <c r="C11" s="16"/>
      <c r="D11" s="16"/>
      <c r="E11" s="16"/>
      <c r="F11" s="16"/>
      <c r="G11" s="16"/>
    </row>
    <row r="12" spans="1:16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6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6" ht="15.75" x14ac:dyDescent="0.25">
      <c r="A14" s="353" t="s">
        <v>667</v>
      </c>
      <c r="B14" s="359"/>
      <c r="C14" s="359"/>
      <c r="D14" s="359"/>
      <c r="E14" s="354"/>
      <c r="F14" s="141" t="s">
        <v>633</v>
      </c>
      <c r="G14" s="64">
        <v>1</v>
      </c>
    </row>
    <row r="15" spans="1:16" ht="15.75" x14ac:dyDescent="0.25">
      <c r="A15" s="16"/>
      <c r="B15" s="16"/>
      <c r="C15" s="16"/>
      <c r="D15" s="16"/>
      <c r="E15" s="16"/>
      <c r="F15" s="16"/>
      <c r="G15" s="16"/>
    </row>
    <row r="16" spans="1:16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11" ht="15.75" x14ac:dyDescent="0.25">
      <c r="A17" s="65">
        <v>1</v>
      </c>
      <c r="B17" s="348" t="s">
        <v>526</v>
      </c>
      <c r="C17" s="349"/>
      <c r="D17" s="349"/>
      <c r="E17" s="350"/>
      <c r="F17" s="353" t="s">
        <v>667</v>
      </c>
      <c r="G17" s="354"/>
    </row>
    <row r="18" spans="1:11" ht="15.75" x14ac:dyDescent="0.25">
      <c r="A18" s="65">
        <v>2</v>
      </c>
      <c r="B18" s="348" t="s">
        <v>527</v>
      </c>
      <c r="C18" s="349"/>
      <c r="D18" s="349"/>
      <c r="E18" s="350"/>
      <c r="F18" s="353" t="s">
        <v>668</v>
      </c>
      <c r="G18" s="354"/>
    </row>
    <row r="19" spans="1:11" ht="15.75" x14ac:dyDescent="0.25">
      <c r="A19" s="65">
        <v>3</v>
      </c>
      <c r="B19" s="348" t="s">
        <v>703</v>
      </c>
      <c r="C19" s="349"/>
      <c r="D19" s="349"/>
      <c r="E19" s="350"/>
      <c r="F19" s="360">
        <v>1194.8499999999999</v>
      </c>
      <c r="G19" s="361"/>
    </row>
    <row r="20" spans="1:11" ht="15.75" x14ac:dyDescent="0.25">
      <c r="A20" s="65">
        <v>4</v>
      </c>
      <c r="B20" s="348" t="s">
        <v>529</v>
      </c>
      <c r="C20" s="349"/>
      <c r="D20" s="349"/>
      <c r="E20" s="350"/>
      <c r="F20" s="351" t="s">
        <v>667</v>
      </c>
      <c r="G20" s="352"/>
    </row>
    <row r="21" spans="1:11" ht="15.75" x14ac:dyDescent="0.25">
      <c r="A21" s="65">
        <v>5</v>
      </c>
      <c r="B21" s="348" t="s">
        <v>530</v>
      </c>
      <c r="C21" s="349"/>
      <c r="D21" s="349"/>
      <c r="E21" s="350"/>
      <c r="F21" s="351" t="s">
        <v>702</v>
      </c>
      <c r="G21" s="352"/>
    </row>
    <row r="22" spans="1:11" ht="15.75" x14ac:dyDescent="0.25">
      <c r="A22" s="65">
        <v>6</v>
      </c>
      <c r="B22" s="348" t="s">
        <v>531</v>
      </c>
      <c r="C22" s="349"/>
      <c r="D22" s="349"/>
      <c r="E22" s="350"/>
      <c r="F22" s="353" t="s">
        <v>637</v>
      </c>
      <c r="G22" s="354"/>
    </row>
    <row r="23" spans="1:11" ht="15.75" x14ac:dyDescent="0.25">
      <c r="A23" s="37"/>
      <c r="B23" s="37"/>
      <c r="C23" s="37"/>
      <c r="D23" s="37"/>
      <c r="E23" s="37"/>
      <c r="F23" s="37"/>
      <c r="G23" s="66"/>
    </row>
    <row r="24" spans="1:11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11" ht="50.25" customHeight="1" x14ac:dyDescent="0.25">
      <c r="A25" s="364" t="s">
        <v>534</v>
      </c>
      <c r="B25" s="365"/>
      <c r="C25" s="365"/>
      <c r="D25" s="365"/>
      <c r="E25" s="366"/>
      <c r="F25" s="140" t="s">
        <v>535</v>
      </c>
      <c r="G25" s="19" t="s">
        <v>669</v>
      </c>
      <c r="H25" s="439" t="s">
        <v>701</v>
      </c>
      <c r="I25" s="439"/>
      <c r="J25" s="439"/>
      <c r="K25" s="439"/>
    </row>
    <row r="26" spans="1:11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  <c r="H26" s="113" t="s">
        <v>705</v>
      </c>
      <c r="I26" s="113" t="s">
        <v>695</v>
      </c>
      <c r="J26" s="113" t="s">
        <v>787</v>
      </c>
      <c r="K26" s="113" t="s">
        <v>202</v>
      </c>
    </row>
    <row r="27" spans="1:11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f>F19</f>
        <v>1194.8499999999999</v>
      </c>
      <c r="H27" s="114">
        <v>1194.8499999999999</v>
      </c>
      <c r="I27" s="114">
        <v>1357</v>
      </c>
      <c r="J27" s="114">
        <v>1108.57</v>
      </c>
      <c r="K27" s="114">
        <v>1251.68</v>
      </c>
    </row>
    <row r="28" spans="1:11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11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</row>
    <row r="30" spans="1:11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11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11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9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9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9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1194.8499999999999</v>
      </c>
    </row>
    <row r="36" spans="1:9" ht="15.75" x14ac:dyDescent="0.25">
      <c r="A36" s="16"/>
      <c r="B36" s="16"/>
      <c r="C36" s="16"/>
      <c r="D36" s="16"/>
      <c r="E36" s="16"/>
      <c r="F36" s="16"/>
      <c r="G36" s="16"/>
    </row>
    <row r="37" spans="1:9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9" ht="15.75" x14ac:dyDescent="0.2">
      <c r="A38" s="94">
        <v>2</v>
      </c>
      <c r="B38" s="367" t="s">
        <v>552</v>
      </c>
      <c r="C38" s="368"/>
      <c r="D38" s="368"/>
      <c r="E38" s="369"/>
      <c r="F38" s="139" t="s">
        <v>631</v>
      </c>
      <c r="G38" s="161" t="s">
        <v>538</v>
      </c>
    </row>
    <row r="39" spans="1:9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148.30000000000001</v>
      </c>
    </row>
    <row r="40" spans="1:9" ht="15.75" x14ac:dyDescent="0.25">
      <c r="A40" s="68" t="s">
        <v>341</v>
      </c>
      <c r="B40" s="362" t="s">
        <v>1101</v>
      </c>
      <c r="C40" s="363"/>
      <c r="D40" s="363"/>
      <c r="E40" s="363"/>
      <c r="F40" s="170">
        <v>31.5</v>
      </c>
      <c r="G40" s="119">
        <f>TRUNC(F40*22,2)</f>
        <v>693</v>
      </c>
    </row>
    <row r="41" spans="1:9" ht="15.75" x14ac:dyDescent="0.25">
      <c r="A41" s="68" t="s">
        <v>342</v>
      </c>
      <c r="B41" s="362" t="s">
        <v>724</v>
      </c>
      <c r="C41" s="363"/>
      <c r="D41" s="363"/>
      <c r="E41" s="363"/>
      <c r="F41" s="163">
        <v>139</v>
      </c>
      <c r="G41" s="119">
        <f>TRUNC(F41,2)</f>
        <v>139</v>
      </c>
      <c r="H41" s="63" t="s">
        <v>727</v>
      </c>
    </row>
    <row r="42" spans="1:9" ht="15.75" x14ac:dyDescent="0.25">
      <c r="A42" s="68" t="s">
        <v>343</v>
      </c>
      <c r="B42" s="362" t="s">
        <v>556</v>
      </c>
      <c r="C42" s="363"/>
      <c r="D42" s="363"/>
      <c r="E42" s="363"/>
      <c r="F42" s="430">
        <v>1.5</v>
      </c>
      <c r="G42" s="431">
        <f>TRUNC(F42,2)</f>
        <v>1.5</v>
      </c>
      <c r="H42" s="440" t="s">
        <v>704</v>
      </c>
      <c r="I42" s="135"/>
    </row>
    <row r="43" spans="1:9" ht="15.75" x14ac:dyDescent="0.25">
      <c r="A43" s="68" t="s">
        <v>518</v>
      </c>
      <c r="B43" s="362" t="s">
        <v>557</v>
      </c>
      <c r="C43" s="363"/>
      <c r="D43" s="363"/>
      <c r="E43" s="363"/>
      <c r="F43" s="430"/>
      <c r="G43" s="431"/>
      <c r="H43" s="440"/>
      <c r="I43" s="135"/>
    </row>
    <row r="44" spans="1:9" ht="15.75" x14ac:dyDescent="0.25">
      <c r="A44" s="68" t="s">
        <v>544</v>
      </c>
      <c r="B44" s="362" t="s">
        <v>549</v>
      </c>
      <c r="C44" s="363"/>
      <c r="D44" s="363"/>
      <c r="E44" s="363"/>
      <c r="F44" s="163"/>
      <c r="G44" s="119">
        <v>0</v>
      </c>
    </row>
    <row r="45" spans="1:9" ht="15.75" x14ac:dyDescent="0.25">
      <c r="A45" s="69"/>
      <c r="B45" s="432" t="s">
        <v>725</v>
      </c>
      <c r="C45" s="433"/>
      <c r="D45" s="433"/>
      <c r="E45" s="433"/>
      <c r="F45" s="164">
        <v>9.9</v>
      </c>
      <c r="G45" s="119">
        <f>TRUNC(F45,2)</f>
        <v>9.9</v>
      </c>
      <c r="H45" s="63" t="s">
        <v>726</v>
      </c>
    </row>
    <row r="46" spans="1:9" ht="15.75" x14ac:dyDescent="0.2">
      <c r="A46" s="376" t="s">
        <v>558</v>
      </c>
      <c r="B46" s="377"/>
      <c r="C46" s="377"/>
      <c r="D46" s="377"/>
      <c r="E46" s="378"/>
      <c r="F46" s="165"/>
      <c r="G46" s="93">
        <f>SUM(G39:G45)</f>
        <v>991.69999999999993</v>
      </c>
    </row>
    <row r="47" spans="1:9" ht="15.75" x14ac:dyDescent="0.2">
      <c r="A47" s="383" t="s">
        <v>1169</v>
      </c>
      <c r="B47" s="384"/>
      <c r="C47" s="384"/>
      <c r="D47" s="384"/>
      <c r="E47" s="384"/>
      <c r="F47" s="384"/>
      <c r="G47" s="385"/>
    </row>
    <row r="48" spans="1:9" ht="14.25" customHeight="1" x14ac:dyDescent="0.2">
      <c r="A48" s="95">
        <v>3</v>
      </c>
      <c r="B48" s="367" t="s">
        <v>559</v>
      </c>
      <c r="C48" s="368"/>
      <c r="D48" s="368"/>
      <c r="E48" s="369"/>
      <c r="F48" s="155"/>
      <c r="G48" s="143" t="s">
        <v>538</v>
      </c>
    </row>
    <row r="49" spans="1:7" ht="15.75" x14ac:dyDescent="0.25">
      <c r="A49" s="70" t="s">
        <v>344</v>
      </c>
      <c r="B49" s="441" t="s">
        <v>744</v>
      </c>
      <c r="C49" s="398"/>
      <c r="D49" s="398"/>
      <c r="E49" s="442"/>
      <c r="F49" s="156"/>
      <c r="G49" s="267">
        <f>'ANEXO IV'!F80</f>
        <v>31.11</v>
      </c>
    </row>
    <row r="50" spans="1:7" ht="15.75" x14ac:dyDescent="0.25">
      <c r="A50" s="145" t="s">
        <v>341</v>
      </c>
      <c r="B50" s="329" t="s">
        <v>1166</v>
      </c>
      <c r="C50" s="330"/>
      <c r="D50" s="330"/>
      <c r="E50" s="331"/>
      <c r="F50" s="199"/>
      <c r="G50" s="286">
        <f>'ANEXO IV'!F128</f>
        <v>30.92</v>
      </c>
    </row>
    <row r="51" spans="1:7" ht="15.75" x14ac:dyDescent="0.25">
      <c r="A51" s="145" t="s">
        <v>342</v>
      </c>
      <c r="B51" s="329" t="s">
        <v>784</v>
      </c>
      <c r="C51" s="330"/>
      <c r="D51" s="330"/>
      <c r="E51" s="331"/>
      <c r="F51" s="199"/>
      <c r="G51" s="286"/>
    </row>
    <row r="52" spans="1:7" ht="15.75" x14ac:dyDescent="0.25">
      <c r="A52" s="266" t="s">
        <v>343</v>
      </c>
      <c r="B52" s="306" t="s">
        <v>549</v>
      </c>
      <c r="C52" s="307"/>
      <c r="D52" s="307"/>
      <c r="E52" s="308"/>
      <c r="F52" s="157"/>
      <c r="G52" s="123"/>
    </row>
    <row r="53" spans="1:7" ht="15.75" x14ac:dyDescent="0.25">
      <c r="A53" s="380" t="s">
        <v>560</v>
      </c>
      <c r="B53" s="415"/>
      <c r="C53" s="415"/>
      <c r="D53" s="415"/>
      <c r="E53" s="416"/>
      <c r="F53" s="158"/>
      <c r="G53" s="107">
        <f>SUM(G49:G52)</f>
        <v>62.03</v>
      </c>
    </row>
    <row r="54" spans="1:7" ht="15.75" x14ac:dyDescent="0.25">
      <c r="A54" s="16"/>
      <c r="B54" s="16"/>
      <c r="C54" s="16"/>
      <c r="D54" s="16"/>
      <c r="E54" s="16"/>
      <c r="F54" s="16"/>
      <c r="G54" s="16"/>
    </row>
    <row r="55" spans="1:7" ht="15.75" x14ac:dyDescent="0.2">
      <c r="A55" s="383" t="s">
        <v>561</v>
      </c>
      <c r="B55" s="384"/>
      <c r="C55" s="384"/>
      <c r="D55" s="384"/>
      <c r="E55" s="384"/>
      <c r="F55" s="384"/>
      <c r="G55" s="385"/>
    </row>
    <row r="56" spans="1:7" ht="15.75" x14ac:dyDescent="0.2">
      <c r="A56" s="386" t="s">
        <v>562</v>
      </c>
      <c r="B56" s="387"/>
      <c r="C56" s="368"/>
      <c r="D56" s="368"/>
      <c r="E56" s="368"/>
      <c r="F56" s="368"/>
      <c r="G56" s="388"/>
    </row>
    <row r="57" spans="1:7" ht="15.75" x14ac:dyDescent="0.2">
      <c r="A57" s="94" t="s">
        <v>563</v>
      </c>
      <c r="B57" s="367" t="s">
        <v>564</v>
      </c>
      <c r="C57" s="368"/>
      <c r="D57" s="368"/>
      <c r="E57" s="369"/>
      <c r="F57" s="139" t="s">
        <v>565</v>
      </c>
      <c r="G57" s="97" t="s">
        <v>538</v>
      </c>
    </row>
    <row r="58" spans="1:7" ht="15.75" x14ac:dyDescent="0.2">
      <c r="A58" s="71" t="s">
        <v>344</v>
      </c>
      <c r="B58" s="397" t="s">
        <v>566</v>
      </c>
      <c r="C58" s="398"/>
      <c r="D58" s="398"/>
      <c r="E58" s="398"/>
      <c r="F58" s="150">
        <v>0.2</v>
      </c>
      <c r="G58" s="191">
        <f>TRUNC($G$35*F58,2)</f>
        <v>238.97</v>
      </c>
    </row>
    <row r="59" spans="1:7" ht="15.75" x14ac:dyDescent="0.2">
      <c r="A59" s="73" t="s">
        <v>341</v>
      </c>
      <c r="B59" s="390" t="s">
        <v>567</v>
      </c>
      <c r="C59" s="391"/>
      <c r="D59" s="391"/>
      <c r="E59" s="391"/>
      <c r="F59" s="151">
        <v>1.4999999999999999E-2</v>
      </c>
      <c r="G59" s="192">
        <f t="shared" ref="G59:G65" si="0">TRUNC($G$35*F59,2)</f>
        <v>17.920000000000002</v>
      </c>
    </row>
    <row r="60" spans="1:7" ht="15.75" x14ac:dyDescent="0.2">
      <c r="A60" s="73" t="s">
        <v>342</v>
      </c>
      <c r="B60" s="390" t="s">
        <v>568</v>
      </c>
      <c r="C60" s="391"/>
      <c r="D60" s="391"/>
      <c r="E60" s="391"/>
      <c r="F60" s="151">
        <v>0.01</v>
      </c>
      <c r="G60" s="192">
        <f t="shared" si="0"/>
        <v>11.94</v>
      </c>
    </row>
    <row r="61" spans="1:7" ht="15.75" x14ac:dyDescent="0.2">
      <c r="A61" s="73" t="s">
        <v>343</v>
      </c>
      <c r="B61" s="390" t="s">
        <v>569</v>
      </c>
      <c r="C61" s="391"/>
      <c r="D61" s="391"/>
      <c r="E61" s="391"/>
      <c r="F61" s="151">
        <v>2E-3</v>
      </c>
      <c r="G61" s="192">
        <f t="shared" si="0"/>
        <v>2.38</v>
      </c>
    </row>
    <row r="62" spans="1:7" ht="15.75" x14ac:dyDescent="0.2">
      <c r="A62" s="73" t="s">
        <v>518</v>
      </c>
      <c r="B62" s="390" t="s">
        <v>570</v>
      </c>
      <c r="C62" s="391"/>
      <c r="D62" s="391"/>
      <c r="E62" s="391"/>
      <c r="F62" s="151">
        <v>2.5000000000000001E-2</v>
      </c>
      <c r="G62" s="192">
        <f t="shared" si="0"/>
        <v>29.87</v>
      </c>
    </row>
    <row r="63" spans="1:7" ht="15.75" x14ac:dyDescent="0.2">
      <c r="A63" s="73" t="s">
        <v>544</v>
      </c>
      <c r="B63" s="390" t="s">
        <v>571</v>
      </c>
      <c r="C63" s="391"/>
      <c r="D63" s="391"/>
      <c r="E63" s="391"/>
      <c r="F63" s="151">
        <v>0.08</v>
      </c>
      <c r="G63" s="192">
        <f t="shared" si="0"/>
        <v>95.58</v>
      </c>
    </row>
    <row r="64" spans="1:7" ht="15.75" x14ac:dyDescent="0.2">
      <c r="A64" s="73" t="s">
        <v>546</v>
      </c>
      <c r="B64" s="390" t="s">
        <v>572</v>
      </c>
      <c r="C64" s="391"/>
      <c r="D64" s="391"/>
      <c r="E64" s="391"/>
      <c r="F64" s="151">
        <v>0.03</v>
      </c>
      <c r="G64" s="192">
        <f t="shared" si="0"/>
        <v>35.840000000000003</v>
      </c>
    </row>
    <row r="65" spans="1:7" ht="15.75" x14ac:dyDescent="0.2">
      <c r="A65" s="75" t="s">
        <v>548</v>
      </c>
      <c r="B65" s="392" t="s">
        <v>573</v>
      </c>
      <c r="C65" s="393"/>
      <c r="D65" s="393"/>
      <c r="E65" s="393"/>
      <c r="F65" s="152">
        <v>6.0000000000000001E-3</v>
      </c>
      <c r="G65" s="193">
        <f t="shared" si="0"/>
        <v>7.16</v>
      </c>
    </row>
    <row r="66" spans="1:7" ht="15.75" x14ac:dyDescent="0.2">
      <c r="A66" s="394" t="s">
        <v>574</v>
      </c>
      <c r="B66" s="395"/>
      <c r="C66" s="395"/>
      <c r="D66" s="395"/>
      <c r="E66" s="396"/>
      <c r="F66" s="153">
        <f>SUM(F58:F65)</f>
        <v>0.3680000000000001</v>
      </c>
      <c r="G66" s="77">
        <f>SUM(G58:G65)</f>
        <v>439.66</v>
      </c>
    </row>
    <row r="67" spans="1:7" ht="15.75" x14ac:dyDescent="0.2">
      <c r="A67" s="386" t="s">
        <v>575</v>
      </c>
      <c r="B67" s="387"/>
      <c r="C67" s="399"/>
      <c r="D67" s="399"/>
      <c r="E67" s="399"/>
      <c r="F67" s="399"/>
      <c r="G67" s="388"/>
    </row>
    <row r="68" spans="1:7" ht="15.75" x14ac:dyDescent="0.2">
      <c r="A68" s="98" t="s">
        <v>576</v>
      </c>
      <c r="B68" s="367" t="s">
        <v>577</v>
      </c>
      <c r="C68" s="368"/>
      <c r="D68" s="368"/>
      <c r="E68" s="369"/>
      <c r="F68" s="139" t="s">
        <v>565</v>
      </c>
      <c r="G68" s="99" t="s">
        <v>538</v>
      </c>
    </row>
    <row r="69" spans="1:7" ht="15.75" x14ac:dyDescent="0.2">
      <c r="A69" s="71" t="s">
        <v>344</v>
      </c>
      <c r="B69" s="397" t="s">
        <v>578</v>
      </c>
      <c r="C69" s="398"/>
      <c r="D69" s="398"/>
      <c r="E69" s="398"/>
      <c r="F69" s="146">
        <f>1/12</f>
        <v>8.3333333333333329E-2</v>
      </c>
      <c r="G69" s="191">
        <f t="shared" ref="G69:G70" si="1">TRUNC($G$35*F69,2)</f>
        <v>99.57</v>
      </c>
    </row>
    <row r="70" spans="1:7" ht="15.75" x14ac:dyDescent="0.2">
      <c r="A70" s="73" t="s">
        <v>341</v>
      </c>
      <c r="B70" s="392" t="s">
        <v>579</v>
      </c>
      <c r="C70" s="393"/>
      <c r="D70" s="393"/>
      <c r="E70" s="393"/>
      <c r="F70" s="148">
        <f>1/12*1/3</f>
        <v>2.7777777777777776E-2</v>
      </c>
      <c r="G70" s="193">
        <f t="shared" si="1"/>
        <v>33.19</v>
      </c>
    </row>
    <row r="71" spans="1:7" ht="15.75" x14ac:dyDescent="0.2">
      <c r="A71" s="394" t="s">
        <v>580</v>
      </c>
      <c r="B71" s="395"/>
      <c r="C71" s="395"/>
      <c r="D71" s="395"/>
      <c r="E71" s="396"/>
      <c r="F71" s="153">
        <f>SUM(F69:F70)</f>
        <v>0.1111111111111111</v>
      </c>
      <c r="G71" s="78">
        <f>SUM(G69:G70)</f>
        <v>132.76</v>
      </c>
    </row>
    <row r="72" spans="1:7" ht="30" customHeight="1" x14ac:dyDescent="0.2">
      <c r="A72" s="79" t="s">
        <v>342</v>
      </c>
      <c r="B72" s="404" t="s">
        <v>581</v>
      </c>
      <c r="C72" s="405"/>
      <c r="D72" s="405"/>
      <c r="E72" s="406"/>
      <c r="F72" s="154">
        <f>F66*F71</f>
        <v>4.0888888888888898E-2</v>
      </c>
      <c r="G72" s="176">
        <f t="shared" ref="G72" si="2">TRUNC($G$35*F72,2)</f>
        <v>48.85</v>
      </c>
    </row>
    <row r="73" spans="1:7" ht="15.75" x14ac:dyDescent="0.2">
      <c r="A73" s="394" t="s">
        <v>582</v>
      </c>
      <c r="B73" s="395"/>
      <c r="C73" s="395"/>
      <c r="D73" s="395"/>
      <c r="E73" s="396"/>
      <c r="F73" s="153">
        <f>F71+F72</f>
        <v>0.152</v>
      </c>
      <c r="G73" s="78">
        <f>SUM(G71:G72)</f>
        <v>181.60999999999999</v>
      </c>
    </row>
    <row r="74" spans="1:7" ht="15.75" x14ac:dyDescent="0.2">
      <c r="A74" s="386" t="s">
        <v>583</v>
      </c>
      <c r="B74" s="387"/>
      <c r="C74" s="399"/>
      <c r="D74" s="399"/>
      <c r="E74" s="399"/>
      <c r="F74" s="399"/>
      <c r="G74" s="388"/>
    </row>
    <row r="75" spans="1:7" ht="15.75" x14ac:dyDescent="0.2">
      <c r="A75" s="100" t="s">
        <v>584</v>
      </c>
      <c r="B75" s="386" t="s">
        <v>585</v>
      </c>
      <c r="C75" s="387"/>
      <c r="D75" s="387"/>
      <c r="E75" s="388"/>
      <c r="F75" s="138" t="s">
        <v>565</v>
      </c>
      <c r="G75" s="99" t="s">
        <v>538</v>
      </c>
    </row>
    <row r="76" spans="1:7" ht="73.5" customHeight="1" x14ac:dyDescent="0.2">
      <c r="A76" s="80" t="s">
        <v>344</v>
      </c>
      <c r="B76" s="400" t="s">
        <v>586</v>
      </c>
      <c r="C76" s="401"/>
      <c r="D76" s="401"/>
      <c r="E76" s="401"/>
      <c r="F76" s="150">
        <f>(1+1/3)/12*0.005*4/12</f>
        <v>1.8518518518518518E-4</v>
      </c>
      <c r="G76" s="191">
        <f t="shared" ref="G76:G77" si="3">TRUNC($G$35*F76,2)</f>
        <v>0.22</v>
      </c>
    </row>
    <row r="77" spans="1:7" ht="30" customHeight="1" x14ac:dyDescent="0.2">
      <c r="A77" s="81" t="s">
        <v>341</v>
      </c>
      <c r="B77" s="402" t="s">
        <v>587</v>
      </c>
      <c r="C77" s="403"/>
      <c r="D77" s="403"/>
      <c r="E77" s="403"/>
      <c r="F77" s="152">
        <f>F66*F76</f>
        <v>6.8148148148148167E-5</v>
      </c>
      <c r="G77" s="193">
        <f t="shared" si="3"/>
        <v>0.08</v>
      </c>
    </row>
    <row r="78" spans="1:7" ht="15.75" x14ac:dyDescent="0.2">
      <c r="A78" s="394" t="s">
        <v>588</v>
      </c>
      <c r="B78" s="395"/>
      <c r="C78" s="395"/>
      <c r="D78" s="395"/>
      <c r="E78" s="396"/>
      <c r="F78" s="153">
        <f>SUM(F76:F77)</f>
        <v>2.5333333333333333E-4</v>
      </c>
      <c r="G78" s="77">
        <f>SUM(G76:G77)</f>
        <v>0.3</v>
      </c>
    </row>
    <row r="79" spans="1:7" ht="15.75" x14ac:dyDescent="0.2">
      <c r="A79" s="386" t="s">
        <v>589</v>
      </c>
      <c r="B79" s="387"/>
      <c r="C79" s="399"/>
      <c r="D79" s="399"/>
      <c r="E79" s="399"/>
      <c r="F79" s="399"/>
      <c r="G79" s="388"/>
    </row>
    <row r="80" spans="1:7" ht="15.75" x14ac:dyDescent="0.2">
      <c r="A80" s="98" t="s">
        <v>590</v>
      </c>
      <c r="B80" s="386" t="s">
        <v>591</v>
      </c>
      <c r="C80" s="387"/>
      <c r="D80" s="387"/>
      <c r="E80" s="388"/>
      <c r="F80" s="138" t="s">
        <v>565</v>
      </c>
      <c r="G80" s="99" t="s">
        <v>538</v>
      </c>
    </row>
    <row r="81" spans="1:7" ht="15.75" x14ac:dyDescent="0.2">
      <c r="A81" s="80" t="s">
        <v>344</v>
      </c>
      <c r="B81" s="400" t="s">
        <v>592</v>
      </c>
      <c r="C81" s="401"/>
      <c r="D81" s="401"/>
      <c r="E81" s="401"/>
      <c r="F81" s="150">
        <f>1/12*0.1</f>
        <v>8.3333333333333332E-3</v>
      </c>
      <c r="G81" s="191">
        <f t="shared" ref="G81:G86" si="4">TRUNC($G$35*F81,2)</f>
        <v>9.9499999999999993</v>
      </c>
    </row>
    <row r="82" spans="1:7" ht="15.75" x14ac:dyDescent="0.2">
      <c r="A82" s="79" t="s">
        <v>341</v>
      </c>
      <c r="B82" s="407" t="s">
        <v>593</v>
      </c>
      <c r="C82" s="408"/>
      <c r="D82" s="408"/>
      <c r="E82" s="408"/>
      <c r="F82" s="151">
        <f>F63*F81</f>
        <v>6.6666666666666664E-4</v>
      </c>
      <c r="G82" s="192">
        <f t="shared" si="4"/>
        <v>0.79</v>
      </c>
    </row>
    <row r="83" spans="1:7" ht="15.75" x14ac:dyDescent="0.2">
      <c r="A83" s="79" t="s">
        <v>342</v>
      </c>
      <c r="B83" s="407" t="s">
        <v>594</v>
      </c>
      <c r="C83" s="408"/>
      <c r="D83" s="408"/>
      <c r="E83" s="408"/>
      <c r="F83" s="151">
        <f>0.4*F63*0.1</f>
        <v>3.2000000000000002E-3</v>
      </c>
      <c r="G83" s="192">
        <f t="shared" si="4"/>
        <v>3.82</v>
      </c>
    </row>
    <row r="84" spans="1:7" ht="45.75" customHeight="1" x14ac:dyDescent="0.2">
      <c r="A84" s="79" t="s">
        <v>343</v>
      </c>
      <c r="B84" s="407" t="s">
        <v>595</v>
      </c>
      <c r="C84" s="408"/>
      <c r="D84" s="408"/>
      <c r="E84" s="408"/>
      <c r="F84" s="151">
        <f>1/30/12*7</f>
        <v>1.9444444444444445E-2</v>
      </c>
      <c r="G84" s="192">
        <f t="shared" si="4"/>
        <v>23.23</v>
      </c>
    </row>
    <row r="85" spans="1:7" ht="15.75" x14ac:dyDescent="0.2">
      <c r="A85" s="79" t="s">
        <v>518</v>
      </c>
      <c r="B85" s="407" t="s">
        <v>596</v>
      </c>
      <c r="C85" s="408"/>
      <c r="D85" s="408"/>
      <c r="E85" s="408"/>
      <c r="F85" s="151">
        <f>F66*F84</f>
        <v>7.1555555555555574E-3</v>
      </c>
      <c r="G85" s="192">
        <f t="shared" si="4"/>
        <v>8.5399999999999991</v>
      </c>
    </row>
    <row r="86" spans="1:7" ht="15.75" x14ac:dyDescent="0.2">
      <c r="A86" s="79" t="s">
        <v>544</v>
      </c>
      <c r="B86" s="402" t="s">
        <v>597</v>
      </c>
      <c r="C86" s="403"/>
      <c r="D86" s="403"/>
      <c r="E86" s="403"/>
      <c r="F86" s="152">
        <v>4.3499999999999997E-2</v>
      </c>
      <c r="G86" s="193">
        <f t="shared" si="4"/>
        <v>51.97</v>
      </c>
    </row>
    <row r="87" spans="1:7" ht="15.75" x14ac:dyDescent="0.25">
      <c r="A87" s="409" t="s">
        <v>598</v>
      </c>
      <c r="B87" s="410"/>
      <c r="C87" s="410"/>
      <c r="D87" s="410"/>
      <c r="E87" s="411"/>
      <c r="F87" s="153">
        <f>SUM(F81:F86)</f>
        <v>8.2299999999999998E-2</v>
      </c>
      <c r="G87" s="78">
        <f>SUM(G81:G86)</f>
        <v>98.3</v>
      </c>
    </row>
    <row r="88" spans="1:7" ht="15.75" x14ac:dyDescent="0.25">
      <c r="A88" s="16"/>
      <c r="B88" s="16"/>
      <c r="C88" s="16"/>
      <c r="D88" s="16"/>
      <c r="E88" s="16"/>
      <c r="F88" s="16"/>
      <c r="G88" s="16"/>
    </row>
    <row r="89" spans="1:7" ht="15.75" x14ac:dyDescent="0.2">
      <c r="A89" s="386" t="s">
        <v>599</v>
      </c>
      <c r="B89" s="387"/>
      <c r="C89" s="387"/>
      <c r="D89" s="387"/>
      <c r="E89" s="387"/>
      <c r="F89" s="387"/>
      <c r="G89" s="388"/>
    </row>
    <row r="90" spans="1:7" ht="15.75" x14ac:dyDescent="0.2">
      <c r="A90" s="98" t="s">
        <v>600</v>
      </c>
      <c r="B90" s="367" t="s">
        <v>601</v>
      </c>
      <c r="C90" s="368"/>
      <c r="D90" s="368"/>
      <c r="E90" s="369"/>
      <c r="F90" s="138" t="s">
        <v>565</v>
      </c>
      <c r="G90" s="99" t="s">
        <v>538</v>
      </c>
    </row>
    <row r="91" spans="1:7" ht="15.75" x14ac:dyDescent="0.2">
      <c r="A91" s="71" t="s">
        <v>344</v>
      </c>
      <c r="B91" s="397" t="s">
        <v>602</v>
      </c>
      <c r="C91" s="398"/>
      <c r="D91" s="398"/>
      <c r="E91" s="398"/>
      <c r="F91" s="150">
        <f>1/12</f>
        <v>8.3333333333333329E-2</v>
      </c>
      <c r="G91" s="191">
        <f t="shared" ref="G91:G96" si="5">TRUNC($G$35*F91,2)</f>
        <v>99.57</v>
      </c>
    </row>
    <row r="92" spans="1:7" ht="15.75" x14ac:dyDescent="0.2">
      <c r="A92" s="73" t="s">
        <v>341</v>
      </c>
      <c r="B92" s="390" t="s">
        <v>603</v>
      </c>
      <c r="C92" s="391"/>
      <c r="D92" s="391"/>
      <c r="E92" s="391"/>
      <c r="F92" s="151">
        <f>1/30/12*5</f>
        <v>1.388888888888889E-2</v>
      </c>
      <c r="G92" s="192">
        <f t="shared" si="5"/>
        <v>16.59</v>
      </c>
    </row>
    <row r="93" spans="1:7" ht="15.75" x14ac:dyDescent="0.2">
      <c r="A93" s="73" t="s">
        <v>342</v>
      </c>
      <c r="B93" s="390" t="s">
        <v>604</v>
      </c>
      <c r="C93" s="391"/>
      <c r="D93" s="391"/>
      <c r="E93" s="391"/>
      <c r="F93" s="151">
        <f>1/30/12*5*0.05</f>
        <v>6.9444444444444458E-4</v>
      </c>
      <c r="G93" s="192">
        <f t="shared" si="5"/>
        <v>0.82</v>
      </c>
    </row>
    <row r="94" spans="1:7" ht="15.75" x14ac:dyDescent="0.2">
      <c r="A94" s="73" t="s">
        <v>343</v>
      </c>
      <c r="B94" s="390" t="s">
        <v>605</v>
      </c>
      <c r="C94" s="391"/>
      <c r="D94" s="391"/>
      <c r="E94" s="391"/>
      <c r="F94" s="151">
        <f>1/30/12*3</f>
        <v>8.3333333333333332E-3</v>
      </c>
      <c r="G94" s="192">
        <f t="shared" si="5"/>
        <v>9.9499999999999993</v>
      </c>
    </row>
    <row r="95" spans="1:7" ht="15.75" x14ac:dyDescent="0.2">
      <c r="A95" s="73" t="s">
        <v>518</v>
      </c>
      <c r="B95" s="390" t="s">
        <v>606</v>
      </c>
      <c r="C95" s="391"/>
      <c r="D95" s="391"/>
      <c r="E95" s="391"/>
      <c r="F95" s="151">
        <f>1/30/12*1</f>
        <v>2.7777777777777779E-3</v>
      </c>
      <c r="G95" s="192">
        <f t="shared" si="5"/>
        <v>3.31</v>
      </c>
    </row>
    <row r="96" spans="1:7" ht="15.75" x14ac:dyDescent="0.2">
      <c r="A96" s="75" t="s">
        <v>544</v>
      </c>
      <c r="B96" s="392" t="s">
        <v>549</v>
      </c>
      <c r="C96" s="393"/>
      <c r="D96" s="393"/>
      <c r="E96" s="393"/>
      <c r="F96" s="152"/>
      <c r="G96" s="193">
        <f t="shared" si="5"/>
        <v>0</v>
      </c>
    </row>
    <row r="97" spans="1:7" ht="15.75" x14ac:dyDescent="0.2">
      <c r="A97" s="394" t="s">
        <v>580</v>
      </c>
      <c r="B97" s="395"/>
      <c r="C97" s="395"/>
      <c r="D97" s="395"/>
      <c r="E97" s="396"/>
      <c r="F97" s="153">
        <f>SUM(F91:F96)</f>
        <v>0.10902777777777778</v>
      </c>
      <c r="G97" s="77">
        <f>SUM(G91:G96)</f>
        <v>130.23999999999998</v>
      </c>
    </row>
    <row r="98" spans="1:7" ht="31.5" customHeight="1" x14ac:dyDescent="0.2">
      <c r="A98" s="81" t="s">
        <v>546</v>
      </c>
      <c r="B98" s="404" t="s">
        <v>607</v>
      </c>
      <c r="C98" s="405"/>
      <c r="D98" s="405"/>
      <c r="E98" s="406"/>
      <c r="F98" s="154">
        <f>F66*F97</f>
        <v>4.0122222222222233E-2</v>
      </c>
      <c r="G98" s="176">
        <f t="shared" ref="G98" si="6">TRUNC($G$35*F98,2)</f>
        <v>47.94</v>
      </c>
    </row>
    <row r="99" spans="1:7" ht="15" customHeight="1" x14ac:dyDescent="0.2">
      <c r="A99" s="394" t="s">
        <v>608</v>
      </c>
      <c r="B99" s="395"/>
      <c r="C99" s="395"/>
      <c r="D99" s="395"/>
      <c r="E99" s="396"/>
      <c r="F99" s="153">
        <f>F97+F98</f>
        <v>0.14915</v>
      </c>
      <c r="G99" s="78">
        <f>SUM(G97:G98)</f>
        <v>178.17999999999998</v>
      </c>
    </row>
    <row r="100" spans="1:7" ht="15.75" x14ac:dyDescent="0.25">
      <c r="A100" s="16"/>
      <c r="B100" s="16"/>
      <c r="C100" s="16"/>
      <c r="D100" s="16"/>
      <c r="E100" s="16"/>
      <c r="F100" s="16"/>
      <c r="G100" s="16"/>
    </row>
    <row r="101" spans="1:7" ht="15.75" x14ac:dyDescent="0.2">
      <c r="A101" s="383" t="s">
        <v>609</v>
      </c>
      <c r="B101" s="384"/>
      <c r="C101" s="417"/>
      <c r="D101" s="417"/>
      <c r="E101" s="417"/>
      <c r="F101" s="417"/>
      <c r="G101" s="385"/>
    </row>
    <row r="102" spans="1:7" ht="15.75" x14ac:dyDescent="0.2">
      <c r="A102" s="386" t="s">
        <v>610</v>
      </c>
      <c r="B102" s="368"/>
      <c r="C102" s="368"/>
      <c r="D102" s="368"/>
      <c r="E102" s="369"/>
      <c r="F102" s="169" t="s">
        <v>565</v>
      </c>
      <c r="G102" s="97" t="s">
        <v>538</v>
      </c>
    </row>
    <row r="103" spans="1:7" ht="15.75" x14ac:dyDescent="0.2">
      <c r="A103" s="71" t="s">
        <v>563</v>
      </c>
      <c r="B103" s="397" t="s">
        <v>611</v>
      </c>
      <c r="C103" s="398"/>
      <c r="D103" s="398"/>
      <c r="E103" s="398"/>
      <c r="F103" s="146">
        <f>F66</f>
        <v>0.3680000000000001</v>
      </c>
      <c r="G103" s="72">
        <f>G66</f>
        <v>439.66</v>
      </c>
    </row>
    <row r="104" spans="1:7" ht="15.75" x14ac:dyDescent="0.2">
      <c r="A104" s="73" t="s">
        <v>576</v>
      </c>
      <c r="B104" s="390" t="s">
        <v>564</v>
      </c>
      <c r="C104" s="391"/>
      <c r="D104" s="391"/>
      <c r="E104" s="391"/>
      <c r="F104" s="147">
        <f>F73</f>
        <v>0.152</v>
      </c>
      <c r="G104" s="74">
        <f>G73</f>
        <v>181.60999999999999</v>
      </c>
    </row>
    <row r="105" spans="1:7" ht="15.75" x14ac:dyDescent="0.2">
      <c r="A105" s="73" t="s">
        <v>584</v>
      </c>
      <c r="B105" s="390" t="s">
        <v>585</v>
      </c>
      <c r="C105" s="391"/>
      <c r="D105" s="391"/>
      <c r="E105" s="391"/>
      <c r="F105" s="147">
        <f>F78</f>
        <v>2.5333333333333333E-4</v>
      </c>
      <c r="G105" s="74">
        <f>G78</f>
        <v>0.3</v>
      </c>
    </row>
    <row r="106" spans="1:7" ht="15.75" x14ac:dyDescent="0.2">
      <c r="A106" s="73" t="s">
        <v>590</v>
      </c>
      <c r="B106" s="390" t="s">
        <v>612</v>
      </c>
      <c r="C106" s="391"/>
      <c r="D106" s="391"/>
      <c r="E106" s="391"/>
      <c r="F106" s="147">
        <f>F87</f>
        <v>8.2299999999999998E-2</v>
      </c>
      <c r="G106" s="74">
        <f>G87</f>
        <v>98.3</v>
      </c>
    </row>
    <row r="107" spans="1:7" ht="15.75" x14ac:dyDescent="0.2">
      <c r="A107" s="73" t="s">
        <v>600</v>
      </c>
      <c r="B107" s="390" t="s">
        <v>613</v>
      </c>
      <c r="C107" s="391"/>
      <c r="D107" s="391"/>
      <c r="E107" s="391"/>
      <c r="F107" s="147">
        <f>F99</f>
        <v>0.14915</v>
      </c>
      <c r="G107" s="74">
        <f>G99</f>
        <v>178.17999999999998</v>
      </c>
    </row>
    <row r="108" spans="1:7" ht="15.75" x14ac:dyDescent="0.2">
      <c r="A108" s="75" t="s">
        <v>614</v>
      </c>
      <c r="B108" s="392" t="s">
        <v>549</v>
      </c>
      <c r="C108" s="393"/>
      <c r="D108" s="393"/>
      <c r="E108" s="393"/>
      <c r="F108" s="148"/>
      <c r="G108" s="76"/>
    </row>
    <row r="109" spans="1:7" ht="15.75" x14ac:dyDescent="0.25">
      <c r="A109" s="380" t="s">
        <v>615</v>
      </c>
      <c r="B109" s="415"/>
      <c r="C109" s="415"/>
      <c r="D109" s="415"/>
      <c r="E109" s="416"/>
      <c r="F109" s="149">
        <f>SUM(F103:F108)</f>
        <v>0.7517033333333335</v>
      </c>
      <c r="G109" s="105">
        <f>SUM(G103:G108)</f>
        <v>898.04999999999984</v>
      </c>
    </row>
    <row r="110" spans="1:7" ht="15.75" x14ac:dyDescent="0.25">
      <c r="A110" s="16"/>
      <c r="B110" s="16"/>
      <c r="C110" s="16"/>
      <c r="D110" s="16"/>
      <c r="E110" s="16"/>
      <c r="F110" s="16"/>
      <c r="G110" s="16"/>
    </row>
    <row r="111" spans="1:7" ht="15.75" x14ac:dyDescent="0.2">
      <c r="A111" s="394" t="s">
        <v>730</v>
      </c>
      <c r="B111" s="395"/>
      <c r="C111" s="395"/>
      <c r="D111" s="395"/>
      <c r="E111" s="395"/>
      <c r="F111" s="395"/>
      <c r="G111" s="82">
        <f>G35+G46+G53+G109</f>
        <v>3146.6299999999997</v>
      </c>
    </row>
    <row r="113" spans="1:7" ht="15.75" x14ac:dyDescent="0.2">
      <c r="A113" s="383" t="s">
        <v>765</v>
      </c>
      <c r="B113" s="384"/>
      <c r="C113" s="384"/>
      <c r="D113" s="384"/>
      <c r="E113" s="384"/>
      <c r="F113" s="384"/>
      <c r="G113" s="385"/>
    </row>
    <row r="114" spans="1:7" ht="15.75" x14ac:dyDescent="0.2">
      <c r="A114" s="95">
        <v>5</v>
      </c>
      <c r="B114" s="418" t="s">
        <v>617</v>
      </c>
      <c r="C114" s="419"/>
      <c r="D114" s="419"/>
      <c r="E114" s="420"/>
      <c r="F114" s="101" t="s">
        <v>565</v>
      </c>
      <c r="G114" s="102" t="s">
        <v>538</v>
      </c>
    </row>
    <row r="115" spans="1:7" ht="15.75" x14ac:dyDescent="0.25">
      <c r="A115" s="70" t="s">
        <v>344</v>
      </c>
      <c r="B115" s="326" t="s">
        <v>618</v>
      </c>
      <c r="C115" s="327"/>
      <c r="D115" s="327"/>
      <c r="E115" s="328"/>
      <c r="F115" s="173">
        <v>0.05</v>
      </c>
      <c r="G115" s="172">
        <f>TRUNC(F115*G111,2)</f>
        <v>157.33000000000001</v>
      </c>
    </row>
    <row r="116" spans="1:7" ht="15.75" x14ac:dyDescent="0.25">
      <c r="A116" s="145" t="s">
        <v>341</v>
      </c>
      <c r="B116" s="329" t="s">
        <v>619</v>
      </c>
      <c r="C116" s="330"/>
      <c r="D116" s="330"/>
      <c r="E116" s="331"/>
      <c r="F116" s="174">
        <v>5.2999999999999999E-2</v>
      </c>
      <c r="G116" s="83">
        <f>TRUNC(F116*(G111+G115),2)</f>
        <v>175.1</v>
      </c>
    </row>
    <row r="117" spans="1:7" ht="15.75" x14ac:dyDescent="0.25">
      <c r="A117" s="145" t="s">
        <v>342</v>
      </c>
      <c r="B117" s="329" t="s">
        <v>620</v>
      </c>
      <c r="C117" s="330"/>
      <c r="D117" s="330"/>
      <c r="E117" s="331"/>
      <c r="F117" s="124">
        <f>SUM(F118:F121)</f>
        <v>0.14250000000000002</v>
      </c>
      <c r="G117" s="83">
        <f>TRUNC(((G111+G115+G116)/(1-F117))*F117,2)</f>
        <v>578.15</v>
      </c>
    </row>
    <row r="118" spans="1:7" ht="15.75" x14ac:dyDescent="0.25">
      <c r="A118" s="145"/>
      <c r="B118" s="329" t="s">
        <v>621</v>
      </c>
      <c r="C118" s="330"/>
      <c r="D118" s="330"/>
      <c r="E118" s="331"/>
      <c r="F118" s="175">
        <v>9.2499999999999999E-2</v>
      </c>
      <c r="G118" s="83"/>
    </row>
    <row r="119" spans="1:7" ht="15.75" x14ac:dyDescent="0.25">
      <c r="A119" s="145"/>
      <c r="B119" s="329" t="s">
        <v>622</v>
      </c>
      <c r="C119" s="330"/>
      <c r="D119" s="330"/>
      <c r="E119" s="331"/>
      <c r="F119" s="175"/>
      <c r="G119" s="83"/>
    </row>
    <row r="120" spans="1:7" ht="15.75" x14ac:dyDescent="0.25">
      <c r="A120" s="145"/>
      <c r="B120" s="329" t="s">
        <v>623</v>
      </c>
      <c r="C120" s="330"/>
      <c r="D120" s="330"/>
      <c r="E120" s="331"/>
      <c r="F120" s="175">
        <v>0.05</v>
      </c>
      <c r="G120" s="83"/>
    </row>
    <row r="121" spans="1:7" ht="15.75" x14ac:dyDescent="0.25">
      <c r="A121" s="145"/>
      <c r="B121" s="306" t="s">
        <v>624</v>
      </c>
      <c r="C121" s="307"/>
      <c r="D121" s="307"/>
      <c r="E121" s="308"/>
      <c r="F121" s="175"/>
      <c r="G121" s="84"/>
    </row>
    <row r="122" spans="1:7" ht="15.75" x14ac:dyDescent="0.25">
      <c r="A122" s="412" t="s">
        <v>625</v>
      </c>
      <c r="B122" s="413"/>
      <c r="C122" s="413"/>
      <c r="D122" s="413"/>
      <c r="E122" s="414"/>
      <c r="F122" s="177"/>
      <c r="G122" s="160">
        <f>SUM(G115:G121)</f>
        <v>910.57999999999993</v>
      </c>
    </row>
    <row r="123" spans="1:7" ht="15.75" x14ac:dyDescent="0.25">
      <c r="A123" s="16"/>
      <c r="B123" s="16"/>
      <c r="C123" s="16"/>
      <c r="D123" s="16"/>
      <c r="E123" s="16"/>
      <c r="F123" s="16"/>
      <c r="G123" s="16"/>
    </row>
    <row r="124" spans="1:7" ht="15.75" x14ac:dyDescent="0.2">
      <c r="A124" s="421" t="s">
        <v>766</v>
      </c>
      <c r="B124" s="422"/>
      <c r="C124" s="422"/>
      <c r="D124" s="422"/>
      <c r="E124" s="422"/>
      <c r="F124" s="422"/>
      <c r="G124" s="423"/>
    </row>
    <row r="125" spans="1:7" ht="14.25" customHeight="1" x14ac:dyDescent="0.2">
      <c r="A125" s="383" t="s">
        <v>626</v>
      </c>
      <c r="B125" s="384"/>
      <c r="C125" s="384"/>
      <c r="D125" s="384"/>
      <c r="E125" s="384"/>
      <c r="F125" s="384"/>
      <c r="G125" s="92" t="s">
        <v>538</v>
      </c>
    </row>
    <row r="126" spans="1:7" ht="15.75" x14ac:dyDescent="0.25">
      <c r="A126" s="85" t="s">
        <v>344</v>
      </c>
      <c r="B126" s="424" t="s">
        <v>767</v>
      </c>
      <c r="C126" s="425"/>
      <c r="D126" s="425"/>
      <c r="E126" s="425"/>
      <c r="F126" s="425"/>
      <c r="G126" s="86">
        <f>ROUND(G35,2)</f>
        <v>1194.8499999999999</v>
      </c>
    </row>
    <row r="127" spans="1:7" ht="15.75" x14ac:dyDescent="0.25">
      <c r="A127" s="85" t="s">
        <v>341</v>
      </c>
      <c r="B127" s="424" t="s">
        <v>768</v>
      </c>
      <c r="C127" s="425"/>
      <c r="D127" s="425"/>
      <c r="E127" s="425"/>
      <c r="F127" s="425"/>
      <c r="G127" s="86">
        <f>ROUND(G46,2)</f>
        <v>991.7</v>
      </c>
    </row>
    <row r="128" spans="1:7" ht="15.75" x14ac:dyDescent="0.25">
      <c r="A128" s="85" t="s">
        <v>342</v>
      </c>
      <c r="B128" s="424" t="s">
        <v>772</v>
      </c>
      <c r="C128" s="425"/>
      <c r="D128" s="425"/>
      <c r="E128" s="425"/>
      <c r="F128" s="425"/>
      <c r="G128" s="86">
        <f>ROUND(G53,2)</f>
        <v>62.03</v>
      </c>
    </row>
    <row r="129" spans="1:7" ht="15.75" x14ac:dyDescent="0.25">
      <c r="A129" s="85" t="s">
        <v>343</v>
      </c>
      <c r="B129" s="424" t="s">
        <v>769</v>
      </c>
      <c r="C129" s="425"/>
      <c r="D129" s="425"/>
      <c r="E129" s="425"/>
      <c r="F129" s="425"/>
      <c r="G129" s="86">
        <f>ROUND(G109,2)</f>
        <v>898.05</v>
      </c>
    </row>
    <row r="130" spans="1:7" ht="15.75" x14ac:dyDescent="0.25">
      <c r="A130" s="426" t="s">
        <v>770</v>
      </c>
      <c r="B130" s="427"/>
      <c r="C130" s="427"/>
      <c r="D130" s="427"/>
      <c r="E130" s="427"/>
      <c r="F130" s="427"/>
      <c r="G130" s="87">
        <f>SUM(G126:G129)</f>
        <v>3146.63</v>
      </c>
    </row>
    <row r="131" spans="1:7" ht="15.75" x14ac:dyDescent="0.25">
      <c r="A131" s="85" t="s">
        <v>518</v>
      </c>
      <c r="B131" s="424" t="s">
        <v>771</v>
      </c>
      <c r="C131" s="425"/>
      <c r="D131" s="425"/>
      <c r="E131" s="425"/>
      <c r="F131" s="425"/>
      <c r="G131" s="86">
        <f>ROUND(G122,2)</f>
        <v>910.58</v>
      </c>
    </row>
    <row r="132" spans="1:7" ht="15.75" x14ac:dyDescent="0.25">
      <c r="A132" s="428" t="s">
        <v>779</v>
      </c>
      <c r="B132" s="429"/>
      <c r="C132" s="429"/>
      <c r="D132" s="429"/>
      <c r="E132" s="429"/>
      <c r="F132" s="429"/>
      <c r="G132" s="178">
        <f>SUM(G130:G131)</f>
        <v>4057.21</v>
      </c>
    </row>
  </sheetData>
  <mergeCells count="136">
    <mergeCell ref="A132:F132"/>
    <mergeCell ref="A122:E122"/>
    <mergeCell ref="A124:G124"/>
    <mergeCell ref="A125:F125"/>
    <mergeCell ref="B126:F126"/>
    <mergeCell ref="B127:F127"/>
    <mergeCell ref="B128:F128"/>
    <mergeCell ref="B129:F129"/>
    <mergeCell ref="A130:F130"/>
    <mergeCell ref="B131:F131"/>
    <mergeCell ref="A113:G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A111:F111"/>
    <mergeCell ref="B107:E107"/>
    <mergeCell ref="B108:E108"/>
    <mergeCell ref="A109:E109"/>
    <mergeCell ref="B104:E104"/>
    <mergeCell ref="B105:E105"/>
    <mergeCell ref="B106:E106"/>
    <mergeCell ref="A99:E99"/>
    <mergeCell ref="A101:G101"/>
    <mergeCell ref="A102:E102"/>
    <mergeCell ref="B103:E103"/>
    <mergeCell ref="B96:E96"/>
    <mergeCell ref="A97:E97"/>
    <mergeCell ref="B98:E98"/>
    <mergeCell ref="B93:E93"/>
    <mergeCell ref="B94:E94"/>
    <mergeCell ref="B95:E95"/>
    <mergeCell ref="A89:G89"/>
    <mergeCell ref="B90:E90"/>
    <mergeCell ref="B91:E91"/>
    <mergeCell ref="B92:E92"/>
    <mergeCell ref="B85:E85"/>
    <mergeCell ref="B86:E86"/>
    <mergeCell ref="A87:E87"/>
    <mergeCell ref="B82:E82"/>
    <mergeCell ref="B83:E83"/>
    <mergeCell ref="B84:E84"/>
    <mergeCell ref="A78:E78"/>
    <mergeCell ref="A79:G79"/>
    <mergeCell ref="B80:E80"/>
    <mergeCell ref="B81:E81"/>
    <mergeCell ref="A74:G74"/>
    <mergeCell ref="B75:E75"/>
    <mergeCell ref="B76:E76"/>
    <mergeCell ref="B77:E77"/>
    <mergeCell ref="A71:E71"/>
    <mergeCell ref="B72:E72"/>
    <mergeCell ref="A73:E73"/>
    <mergeCell ref="A67:G67"/>
    <mergeCell ref="B68:E68"/>
    <mergeCell ref="B69:E69"/>
    <mergeCell ref="B70:E70"/>
    <mergeCell ref="B64:E64"/>
    <mergeCell ref="B65:E65"/>
    <mergeCell ref="A66:E66"/>
    <mergeCell ref="B61:E61"/>
    <mergeCell ref="B62:E62"/>
    <mergeCell ref="B63:E63"/>
    <mergeCell ref="B58:E58"/>
    <mergeCell ref="B59:E59"/>
    <mergeCell ref="B60:E60"/>
    <mergeCell ref="B52:E52"/>
    <mergeCell ref="A53:E53"/>
    <mergeCell ref="A55:G55"/>
    <mergeCell ref="A56:G56"/>
    <mergeCell ref="B57:E57"/>
    <mergeCell ref="A46:E46"/>
    <mergeCell ref="A47:G47"/>
    <mergeCell ref="B48:E48"/>
    <mergeCell ref="B49:E49"/>
    <mergeCell ref="B50:E50"/>
    <mergeCell ref="B51:E51"/>
    <mergeCell ref="B19:E19"/>
    <mergeCell ref="F19:G19"/>
    <mergeCell ref="B42:E42"/>
    <mergeCell ref="B43:E43"/>
    <mergeCell ref="B44:E44"/>
    <mergeCell ref="B40:E40"/>
    <mergeCell ref="B41:E41"/>
    <mergeCell ref="F42:F43"/>
    <mergeCell ref="B34:E34"/>
    <mergeCell ref="A35:E35"/>
    <mergeCell ref="A37:G37"/>
    <mergeCell ref="B38:E38"/>
    <mergeCell ref="G42:G43"/>
    <mergeCell ref="B45:E45"/>
    <mergeCell ref="A24:G24"/>
    <mergeCell ref="A25:E25"/>
    <mergeCell ref="B26:E26"/>
    <mergeCell ref="B27:E27"/>
    <mergeCell ref="B20:E20"/>
    <mergeCell ref="F20:G20"/>
    <mergeCell ref="B21:E21"/>
    <mergeCell ref="F21:G21"/>
    <mergeCell ref="B22:E22"/>
    <mergeCell ref="F22:G22"/>
    <mergeCell ref="B31:E31"/>
    <mergeCell ref="B32:E32"/>
    <mergeCell ref="B33:E33"/>
    <mergeCell ref="B28:E28"/>
    <mergeCell ref="B29:E29"/>
    <mergeCell ref="B30:E30"/>
    <mergeCell ref="B39:E39"/>
    <mergeCell ref="H25:K25"/>
    <mergeCell ref="H42:H43"/>
    <mergeCell ref="A1:G1"/>
    <mergeCell ref="A2:G2"/>
    <mergeCell ref="A3:G3"/>
    <mergeCell ref="A5:G5"/>
    <mergeCell ref="B6:E6"/>
    <mergeCell ref="F6:G6"/>
    <mergeCell ref="B10:E10"/>
    <mergeCell ref="F10:G10"/>
    <mergeCell ref="A12:G12"/>
    <mergeCell ref="A13:E13"/>
    <mergeCell ref="A14:E14"/>
    <mergeCell ref="B7:E7"/>
    <mergeCell ref="F7:G7"/>
    <mergeCell ref="B8:E8"/>
    <mergeCell ref="F8:G8"/>
    <mergeCell ref="B9:E9"/>
    <mergeCell ref="F9:G9"/>
    <mergeCell ref="A16:G16"/>
    <mergeCell ref="B17:E17"/>
    <mergeCell ref="F17:G17"/>
    <mergeCell ref="B18:E18"/>
    <mergeCell ref="F18:G18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showGridLines="0" view="pageBreakPreview" topLeftCell="A116" zoomScale="80" zoomScaleNormal="90" zoomScaleSheetLayoutView="80" workbookViewId="0">
      <selection activeCell="J131" sqref="J131:K131"/>
    </sheetView>
  </sheetViews>
  <sheetFormatPr defaultColWidth="9.140625" defaultRowHeight="15" x14ac:dyDescent="0.2"/>
  <cols>
    <col min="1" max="1" width="3.85546875" style="63" customWidth="1"/>
    <col min="2" max="2" width="9.85546875" style="63" customWidth="1"/>
    <col min="3" max="3" width="12.85546875" style="63" customWidth="1"/>
    <col min="4" max="4" width="11" style="63" customWidth="1"/>
    <col min="5" max="5" width="21.5703125" style="63" customWidth="1"/>
    <col min="6" max="6" width="16.42578125" style="63" customWidth="1"/>
    <col min="7" max="7" width="16" style="63" customWidth="1"/>
    <col min="8" max="8" width="16.7109375" style="63" customWidth="1"/>
    <col min="9" max="9" width="16.140625" style="63" customWidth="1"/>
    <col min="10" max="10" width="17.42578125" style="63" customWidth="1"/>
    <col min="11" max="12" width="16.7109375" style="63" customWidth="1"/>
    <col min="13" max="13" width="18.28515625" style="63" customWidth="1"/>
    <col min="14" max="16384" width="9.140625" style="63"/>
  </cols>
  <sheetData>
    <row r="1" spans="1:13" s="14" customFormat="1" ht="15.6" customHeight="1" x14ac:dyDescent="0.25">
      <c r="A1" s="298" t="s">
        <v>697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s="15" customFormat="1" ht="15.6" customHeight="1" x14ac:dyDescent="0.25">
      <c r="A2" s="299" t="s">
        <v>781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s="15" customFormat="1" ht="15.6" customHeight="1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5" spans="1:13" ht="31.5" x14ac:dyDescent="0.25">
      <c r="A5" s="363" t="s">
        <v>516</v>
      </c>
      <c r="B5" s="363"/>
      <c r="C5" s="363"/>
      <c r="D5" s="363"/>
      <c r="E5" s="363"/>
      <c r="F5" s="375"/>
      <c r="G5" s="197" t="str">
        <f>ENG!$F$8</f>
        <v>SENGE</v>
      </c>
      <c r="H5" s="197" t="str">
        <f>SUP!$F$8</f>
        <v>SINDSERVIÇOS</v>
      </c>
      <c r="I5" s="197" t="str">
        <f>MEC!$F$8</f>
        <v>SINTEC</v>
      </c>
      <c r="J5" s="197" t="str">
        <f>ELE!$F$8</f>
        <v>SINDISERVIÇOS</v>
      </c>
      <c r="K5" s="197" t="str">
        <f>OPE!$F$8</f>
        <v>SINTEC</v>
      </c>
      <c r="L5" s="197" t="str">
        <f>AUX!$F$8</f>
        <v>SIMEB</v>
      </c>
      <c r="M5" s="197" t="str">
        <f>ADM!$F$8</f>
        <v>SINDSERVIÇOS</v>
      </c>
    </row>
    <row r="6" spans="1:13" ht="15.75" x14ac:dyDescent="0.25">
      <c r="A6" s="363" t="s">
        <v>517</v>
      </c>
      <c r="B6" s="363"/>
      <c r="C6" s="363"/>
      <c r="D6" s="363"/>
      <c r="E6" s="363"/>
      <c r="F6" s="375"/>
      <c r="G6" s="181">
        <f>ENG!$F$9</f>
        <v>2017</v>
      </c>
      <c r="H6" s="181">
        <f>SUP!$F$9</f>
        <v>2018</v>
      </c>
      <c r="I6" s="181">
        <f>MEC!$F$9</f>
        <v>2016</v>
      </c>
      <c r="J6" s="181">
        <f>ELE!$F$9</f>
        <v>2018</v>
      </c>
      <c r="K6" s="181">
        <f>OPE!$F$9</f>
        <v>2016</v>
      </c>
      <c r="L6" s="181">
        <f>AUX!$F$9</f>
        <v>2017</v>
      </c>
      <c r="M6" s="181">
        <f>ADM!$F$9</f>
        <v>2018</v>
      </c>
    </row>
    <row r="7" spans="1:13" ht="15.75" x14ac:dyDescent="0.25">
      <c r="A7" s="363" t="s">
        <v>703</v>
      </c>
      <c r="B7" s="363"/>
      <c r="C7" s="363"/>
      <c r="D7" s="363"/>
      <c r="E7" s="363"/>
      <c r="F7" s="375"/>
      <c r="G7" s="198">
        <f>ENG!$F$19</f>
        <v>7964.5</v>
      </c>
      <c r="H7" s="198">
        <f>SUP!$F$19</f>
        <v>2312.19</v>
      </c>
      <c r="I7" s="198">
        <f>MEC!$F$19</f>
        <v>1361.8</v>
      </c>
      <c r="J7" s="198">
        <f>ELE!$F$19</f>
        <v>1706.84</v>
      </c>
      <c r="K7" s="198">
        <f>OPE!$F$19</f>
        <v>1361.8</v>
      </c>
      <c r="L7" s="198">
        <f>AUX!$F$19</f>
        <v>1155</v>
      </c>
      <c r="M7" s="198">
        <f>ADM!$F$19</f>
        <v>1194.8499999999999</v>
      </c>
    </row>
    <row r="8" spans="1:13" ht="15.75" customHeight="1" x14ac:dyDescent="0.25">
      <c r="A8" s="363" t="s">
        <v>530</v>
      </c>
      <c r="B8" s="363"/>
      <c r="C8" s="363"/>
      <c r="D8" s="363"/>
      <c r="E8" s="363"/>
      <c r="F8" s="375"/>
      <c r="G8" s="181" t="str">
        <f>ENG!$F$21</f>
        <v>1º de maio</v>
      </c>
      <c r="H8" s="181" t="str">
        <f>SUP!$F$21</f>
        <v>1º de janeiro</v>
      </c>
      <c r="I8" s="181" t="str">
        <f>MEC!$F$21</f>
        <v>1º de maio</v>
      </c>
      <c r="J8" s="181" t="str">
        <f>ELE!$F$21</f>
        <v>1º de janeiro</v>
      </c>
      <c r="K8" s="181" t="str">
        <f>OPE!$F$21</f>
        <v>1º de maio</v>
      </c>
      <c r="L8" s="181" t="str">
        <f>AUX!$F$21</f>
        <v>1º de maio</v>
      </c>
      <c r="M8" s="181" t="str">
        <f>ADM!$F$21</f>
        <v>1º de janeiro</v>
      </c>
    </row>
    <row r="9" spans="1:13" ht="15.75" x14ac:dyDescent="0.25">
      <c r="A9" s="16"/>
      <c r="B9" s="16"/>
      <c r="C9" s="16"/>
      <c r="D9" s="16"/>
      <c r="E9" s="16"/>
      <c r="F9" s="16"/>
      <c r="G9" s="16"/>
    </row>
    <row r="10" spans="1:13" ht="14.45" customHeight="1" x14ac:dyDescent="0.2">
      <c r="A10" s="383" t="s">
        <v>533</v>
      </c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5"/>
    </row>
    <row r="11" spans="1:13" ht="50.25" customHeight="1" x14ac:dyDescent="0.2">
      <c r="A11" s="364" t="s">
        <v>534</v>
      </c>
      <c r="B11" s="365"/>
      <c r="C11" s="365"/>
      <c r="D11" s="365"/>
      <c r="E11" s="366"/>
      <c r="F11" s="140" t="s">
        <v>535</v>
      </c>
      <c r="G11" s="19" t="s">
        <v>536</v>
      </c>
      <c r="H11" s="19" t="s">
        <v>664</v>
      </c>
      <c r="I11" s="19" t="s">
        <v>663</v>
      </c>
      <c r="J11" s="19" t="s">
        <v>662</v>
      </c>
      <c r="K11" s="19" t="s">
        <v>665</v>
      </c>
      <c r="L11" s="19" t="s">
        <v>661</v>
      </c>
      <c r="M11" s="19" t="s">
        <v>669</v>
      </c>
    </row>
    <row r="12" spans="1:13" ht="15.75" x14ac:dyDescent="0.2">
      <c r="A12" s="179">
        <v>1</v>
      </c>
      <c r="B12" s="367" t="s">
        <v>537</v>
      </c>
      <c r="C12" s="368"/>
      <c r="D12" s="368"/>
      <c r="E12" s="369"/>
      <c r="F12" s="179"/>
      <c r="G12" s="452" t="s">
        <v>538</v>
      </c>
      <c r="H12" s="453"/>
      <c r="I12" s="453"/>
      <c r="J12" s="453"/>
      <c r="K12" s="453"/>
      <c r="L12" s="453"/>
      <c r="M12" s="454"/>
    </row>
    <row r="13" spans="1:13" ht="15.75" customHeight="1" x14ac:dyDescent="0.25">
      <c r="A13" s="67" t="s">
        <v>344</v>
      </c>
      <c r="B13" s="370" t="s">
        <v>539</v>
      </c>
      <c r="C13" s="371"/>
      <c r="D13" s="371"/>
      <c r="E13" s="371"/>
      <c r="F13" s="166"/>
      <c r="G13" s="119">
        <f>ENG!G27</f>
        <v>1592.9</v>
      </c>
      <c r="H13" s="119">
        <f>SUP!G27</f>
        <v>2312.19</v>
      </c>
      <c r="I13" s="119">
        <f>MEC!G27</f>
        <v>1361.8</v>
      </c>
      <c r="J13" s="119">
        <f>ELE!G27</f>
        <v>1706.84</v>
      </c>
      <c r="K13" s="119">
        <f>OPE!G27</f>
        <v>1361.8</v>
      </c>
      <c r="L13" s="119">
        <f>AUX!G27</f>
        <v>1155</v>
      </c>
      <c r="M13" s="119">
        <f>ADM!G27</f>
        <v>1194.8499999999999</v>
      </c>
    </row>
    <row r="14" spans="1:13" ht="15.75" x14ac:dyDescent="0.25">
      <c r="A14" s="68" t="s">
        <v>341</v>
      </c>
      <c r="B14" s="362" t="s">
        <v>540</v>
      </c>
      <c r="C14" s="363"/>
      <c r="D14" s="363"/>
      <c r="E14" s="363"/>
      <c r="F14" s="167"/>
      <c r="G14" s="119"/>
      <c r="H14" s="119"/>
      <c r="I14" s="119"/>
      <c r="J14" s="119"/>
      <c r="K14" s="119"/>
      <c r="L14" s="119"/>
      <c r="M14" s="119"/>
    </row>
    <row r="15" spans="1:13" ht="15.75" x14ac:dyDescent="0.25">
      <c r="A15" s="68" t="s">
        <v>342</v>
      </c>
      <c r="B15" s="362" t="s">
        <v>541</v>
      </c>
      <c r="C15" s="363"/>
      <c r="D15" s="363"/>
      <c r="E15" s="363"/>
      <c r="F15" s="167"/>
      <c r="G15" s="119"/>
      <c r="H15" s="119"/>
      <c r="I15" s="119"/>
      <c r="J15" s="119"/>
      <c r="K15" s="119"/>
      <c r="L15" s="119"/>
      <c r="M15" s="119"/>
    </row>
    <row r="16" spans="1:13" ht="15.75" x14ac:dyDescent="0.25">
      <c r="A16" s="68" t="s">
        <v>343</v>
      </c>
      <c r="B16" s="362" t="s">
        <v>542</v>
      </c>
      <c r="C16" s="363"/>
      <c r="D16" s="363"/>
      <c r="E16" s="363"/>
      <c r="F16" s="167"/>
      <c r="G16" s="119"/>
      <c r="H16" s="119"/>
      <c r="I16" s="119"/>
      <c r="J16" s="119"/>
      <c r="K16" s="119"/>
      <c r="L16" s="119"/>
      <c r="M16" s="119"/>
    </row>
    <row r="17" spans="1:13" ht="15.75" x14ac:dyDescent="0.25">
      <c r="A17" s="68" t="s">
        <v>518</v>
      </c>
      <c r="B17" s="362" t="s">
        <v>543</v>
      </c>
      <c r="C17" s="363"/>
      <c r="D17" s="363"/>
      <c r="E17" s="363"/>
      <c r="F17" s="167"/>
      <c r="G17" s="119"/>
      <c r="H17" s="119"/>
      <c r="I17" s="119"/>
      <c r="J17" s="119"/>
      <c r="K17" s="119"/>
      <c r="L17" s="119"/>
      <c r="M17" s="119"/>
    </row>
    <row r="18" spans="1:13" ht="15.75" x14ac:dyDescent="0.25">
      <c r="A18" s="68" t="s">
        <v>544</v>
      </c>
      <c r="B18" s="362" t="s">
        <v>545</v>
      </c>
      <c r="C18" s="363"/>
      <c r="D18" s="363"/>
      <c r="E18" s="363"/>
      <c r="F18" s="167"/>
      <c r="G18" s="119"/>
      <c r="H18" s="119"/>
      <c r="I18" s="119"/>
      <c r="J18" s="119"/>
      <c r="K18" s="119"/>
      <c r="L18" s="119"/>
      <c r="M18" s="119"/>
    </row>
    <row r="19" spans="1:13" ht="15.75" x14ac:dyDescent="0.25">
      <c r="A19" s="68" t="s">
        <v>546</v>
      </c>
      <c r="B19" s="362" t="s">
        <v>547</v>
      </c>
      <c r="C19" s="363"/>
      <c r="D19" s="363"/>
      <c r="E19" s="363"/>
      <c r="F19" s="167"/>
      <c r="G19" s="119"/>
      <c r="H19" s="119"/>
      <c r="I19" s="119"/>
      <c r="J19" s="119"/>
      <c r="K19" s="119"/>
      <c r="L19" s="119"/>
      <c r="M19" s="119"/>
    </row>
    <row r="20" spans="1:13" ht="15.75" x14ac:dyDescent="0.25">
      <c r="A20" s="69" t="s">
        <v>548</v>
      </c>
      <c r="B20" s="372" t="s">
        <v>549</v>
      </c>
      <c r="C20" s="373"/>
      <c r="D20" s="373"/>
      <c r="E20" s="373"/>
      <c r="F20" s="168"/>
      <c r="G20" s="119"/>
      <c r="H20" s="119"/>
      <c r="I20" s="119"/>
      <c r="J20" s="119"/>
      <c r="K20" s="119"/>
      <c r="L20" s="119"/>
      <c r="M20" s="119"/>
    </row>
    <row r="21" spans="1:13" ht="15.75" x14ac:dyDescent="0.2">
      <c r="A21" s="376" t="s">
        <v>550</v>
      </c>
      <c r="B21" s="377"/>
      <c r="C21" s="377"/>
      <c r="D21" s="377"/>
      <c r="E21" s="378"/>
      <c r="F21" s="165"/>
      <c r="G21" s="93">
        <f t="shared" ref="G21:M21" si="0">SUM(G13:G20)</f>
        <v>1592.9</v>
      </c>
      <c r="H21" s="93">
        <f t="shared" si="0"/>
        <v>2312.19</v>
      </c>
      <c r="I21" s="93">
        <f t="shared" si="0"/>
        <v>1361.8</v>
      </c>
      <c r="J21" s="93">
        <f t="shared" si="0"/>
        <v>1706.84</v>
      </c>
      <c r="K21" s="93">
        <f t="shared" si="0"/>
        <v>1361.8</v>
      </c>
      <c r="L21" s="93">
        <f t="shared" si="0"/>
        <v>1155</v>
      </c>
      <c r="M21" s="93">
        <f t="shared" si="0"/>
        <v>1194.8499999999999</v>
      </c>
    </row>
    <row r="22" spans="1:13" ht="15.7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5.75" x14ac:dyDescent="0.2">
      <c r="A23" s="383" t="s">
        <v>551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5"/>
    </row>
    <row r="24" spans="1:13" ht="15.75" x14ac:dyDescent="0.2">
      <c r="A24" s="180">
        <v>2</v>
      </c>
      <c r="B24" s="367" t="s">
        <v>552</v>
      </c>
      <c r="C24" s="368"/>
      <c r="D24" s="368"/>
      <c r="E24" s="369"/>
      <c r="F24" s="180"/>
      <c r="G24" s="452" t="s">
        <v>538</v>
      </c>
      <c r="H24" s="453"/>
      <c r="I24" s="453"/>
      <c r="J24" s="453"/>
      <c r="K24" s="453"/>
      <c r="L24" s="453"/>
      <c r="M24" s="454"/>
    </row>
    <row r="25" spans="1:13" ht="15.75" x14ac:dyDescent="0.25">
      <c r="A25" s="67" t="s">
        <v>344</v>
      </c>
      <c r="B25" s="370" t="s">
        <v>553</v>
      </c>
      <c r="C25" s="371"/>
      <c r="D25" s="371"/>
      <c r="E25" s="371"/>
      <c r="F25" s="182"/>
      <c r="G25" s="187">
        <f>ENG!G39</f>
        <v>0</v>
      </c>
      <c r="H25" s="122">
        <f>SUP!G39</f>
        <v>81.260000000000005</v>
      </c>
      <c r="I25" s="190">
        <f>MEC!G39</f>
        <v>138.29</v>
      </c>
      <c r="J25" s="187">
        <f>ELE!G39</f>
        <v>117.58</v>
      </c>
      <c r="K25" s="187">
        <f>OPE!G39</f>
        <v>138.29</v>
      </c>
      <c r="L25" s="187">
        <f>AUX!G39</f>
        <v>150.69999999999999</v>
      </c>
      <c r="M25" s="187">
        <f>ADM!G39</f>
        <v>148.30000000000001</v>
      </c>
    </row>
    <row r="26" spans="1:13" ht="15.75" x14ac:dyDescent="0.25">
      <c r="A26" s="68" t="s">
        <v>341</v>
      </c>
      <c r="B26" s="362" t="s">
        <v>554</v>
      </c>
      <c r="C26" s="363"/>
      <c r="D26" s="363"/>
      <c r="E26" s="363"/>
      <c r="F26" s="183"/>
      <c r="G26" s="188">
        <f>ENG!G40</f>
        <v>216</v>
      </c>
      <c r="H26" s="119">
        <f>SUP!G40</f>
        <v>693</v>
      </c>
      <c r="I26" s="186">
        <f>MEC!G40</f>
        <v>528</v>
      </c>
      <c r="J26" s="188">
        <f>ELE!G40</f>
        <v>693</v>
      </c>
      <c r="K26" s="188">
        <f>OPE!G40</f>
        <v>528</v>
      </c>
      <c r="L26" s="188">
        <f>AUX!G40</f>
        <v>395.45</v>
      </c>
      <c r="M26" s="188">
        <f>ADM!G40</f>
        <v>693</v>
      </c>
    </row>
    <row r="27" spans="1:13" ht="15.75" x14ac:dyDescent="0.25">
      <c r="A27" s="68" t="s">
        <v>342</v>
      </c>
      <c r="B27" s="362" t="s">
        <v>782</v>
      </c>
      <c r="C27" s="363"/>
      <c r="D27" s="363"/>
      <c r="E27" s="363"/>
      <c r="F27" s="183"/>
      <c r="G27" s="188"/>
      <c r="H27" s="119">
        <f>SUP!G41</f>
        <v>139</v>
      </c>
      <c r="I27" s="186">
        <f>MEC!G41</f>
        <v>180</v>
      </c>
      <c r="J27" s="188">
        <f>ELE!G41</f>
        <v>139</v>
      </c>
      <c r="K27" s="188">
        <f>OPE!G41</f>
        <v>180</v>
      </c>
      <c r="L27" s="188">
        <f>AUX!G41</f>
        <v>0</v>
      </c>
      <c r="M27" s="188">
        <f>ADM!G41</f>
        <v>139</v>
      </c>
    </row>
    <row r="28" spans="1:13" ht="15.75" x14ac:dyDescent="0.25">
      <c r="A28" s="68" t="s">
        <v>343</v>
      </c>
      <c r="B28" s="362" t="s">
        <v>556</v>
      </c>
      <c r="C28" s="363"/>
      <c r="D28" s="363"/>
      <c r="E28" s="363"/>
      <c r="F28" s="183"/>
      <c r="G28" s="188"/>
      <c r="H28" s="431">
        <f>SUP!G42</f>
        <v>1.5</v>
      </c>
      <c r="I28" s="451">
        <f>MEC!G42</f>
        <v>2.5</v>
      </c>
      <c r="J28" s="430">
        <f>ELE!G42</f>
        <v>1.5</v>
      </c>
      <c r="K28" s="430">
        <f>OPE!G42</f>
        <v>2.5</v>
      </c>
      <c r="L28" s="430">
        <f>AUX!G42</f>
        <v>0</v>
      </c>
      <c r="M28" s="430">
        <f>ADM!G42</f>
        <v>1.5</v>
      </c>
    </row>
    <row r="29" spans="1:13" ht="15.75" x14ac:dyDescent="0.25">
      <c r="A29" s="68" t="s">
        <v>518</v>
      </c>
      <c r="B29" s="362" t="s">
        <v>557</v>
      </c>
      <c r="C29" s="363"/>
      <c r="D29" s="363"/>
      <c r="E29" s="363"/>
      <c r="F29" s="183"/>
      <c r="G29" s="188"/>
      <c r="H29" s="431"/>
      <c r="I29" s="451"/>
      <c r="J29" s="430"/>
      <c r="K29" s="430"/>
      <c r="L29" s="430"/>
      <c r="M29" s="430"/>
    </row>
    <row r="30" spans="1:13" ht="15.75" x14ac:dyDescent="0.25">
      <c r="A30" s="68" t="s">
        <v>544</v>
      </c>
      <c r="B30" s="362" t="s">
        <v>549</v>
      </c>
      <c r="C30" s="363"/>
      <c r="D30" s="363"/>
      <c r="E30" s="363"/>
      <c r="F30" s="183"/>
      <c r="G30" s="188"/>
      <c r="H30" s="119">
        <f>SUP!G44</f>
        <v>0</v>
      </c>
      <c r="I30" s="186">
        <f>MEC!G44</f>
        <v>0</v>
      </c>
      <c r="J30" s="188">
        <f>ELE!G44</f>
        <v>0</v>
      </c>
      <c r="K30" s="188">
        <f>OPE!G44</f>
        <v>0</v>
      </c>
      <c r="L30" s="188">
        <f>AUX!G44</f>
        <v>0</v>
      </c>
      <c r="M30" s="188">
        <f>ADM!G44</f>
        <v>0</v>
      </c>
    </row>
    <row r="31" spans="1:13" ht="15.75" x14ac:dyDescent="0.25">
      <c r="A31" s="69"/>
      <c r="B31" s="460" t="s">
        <v>725</v>
      </c>
      <c r="C31" s="461"/>
      <c r="D31" s="461"/>
      <c r="E31" s="461"/>
      <c r="F31" s="184"/>
      <c r="G31" s="189"/>
      <c r="H31" s="119">
        <f>SUP!G45</f>
        <v>9.9</v>
      </c>
      <c r="I31" s="186">
        <f>MEC!G45</f>
        <v>4.5</v>
      </c>
      <c r="J31" s="189">
        <f>ELE!G45</f>
        <v>9.9</v>
      </c>
      <c r="K31" s="189">
        <f>OPE!G45</f>
        <v>4.5</v>
      </c>
      <c r="L31" s="189"/>
      <c r="M31" s="189">
        <f>ADM!G45</f>
        <v>9.9</v>
      </c>
    </row>
    <row r="32" spans="1:13" ht="15.75" x14ac:dyDescent="0.2">
      <c r="A32" s="434" t="s">
        <v>558</v>
      </c>
      <c r="B32" s="435"/>
      <c r="C32" s="435"/>
      <c r="D32" s="435"/>
      <c r="E32" s="436"/>
      <c r="F32" s="165"/>
      <c r="G32" s="185">
        <f t="shared" ref="G32:M32" si="1">SUM(G25:G31)</f>
        <v>216</v>
      </c>
      <c r="H32" s="93">
        <f t="shared" si="1"/>
        <v>924.66</v>
      </c>
      <c r="I32" s="93">
        <f t="shared" si="1"/>
        <v>853.29</v>
      </c>
      <c r="J32" s="185">
        <f t="shared" si="1"/>
        <v>960.98</v>
      </c>
      <c r="K32" s="93">
        <f>SUM(K25:K31)</f>
        <v>853.29</v>
      </c>
      <c r="L32" s="93">
        <f t="shared" si="1"/>
        <v>546.15</v>
      </c>
      <c r="M32" s="93">
        <f t="shared" si="1"/>
        <v>991.69999999999993</v>
      </c>
    </row>
    <row r="33" spans="1:13" ht="15.75" x14ac:dyDescent="0.2">
      <c r="A33" s="383" t="s">
        <v>732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5"/>
    </row>
    <row r="34" spans="1:13" ht="14.25" customHeight="1" x14ac:dyDescent="0.2">
      <c r="A34" s="179">
        <v>3</v>
      </c>
      <c r="B34" s="367" t="s">
        <v>731</v>
      </c>
      <c r="C34" s="368"/>
      <c r="D34" s="368"/>
      <c r="E34" s="369"/>
      <c r="F34" s="96"/>
      <c r="G34" s="462" t="s">
        <v>538</v>
      </c>
      <c r="H34" s="453"/>
      <c r="I34" s="453"/>
      <c r="J34" s="453"/>
      <c r="K34" s="453"/>
      <c r="L34" s="453"/>
      <c r="M34" s="454"/>
    </row>
    <row r="35" spans="1:13" ht="15.75" x14ac:dyDescent="0.25">
      <c r="A35" s="70" t="s">
        <v>344</v>
      </c>
      <c r="B35" s="389" t="s">
        <v>744</v>
      </c>
      <c r="C35" s="371"/>
      <c r="D35" s="371"/>
      <c r="E35" s="374"/>
      <c r="F35" s="137"/>
      <c r="G35" s="204">
        <f>ENG!G48</f>
        <v>31.11</v>
      </c>
      <c r="H35" s="204">
        <f>SUP!G49</f>
        <v>31.11</v>
      </c>
      <c r="I35" s="204">
        <f>MEC!G49</f>
        <v>31.11</v>
      </c>
      <c r="J35" s="204">
        <f>ELE!G49</f>
        <v>31.11</v>
      </c>
      <c r="K35" s="204">
        <f>OPE!G49</f>
        <v>31.11</v>
      </c>
      <c r="L35" s="204">
        <f>AUX!G48</f>
        <v>31.11</v>
      </c>
      <c r="M35" s="204">
        <f>ADM!G49</f>
        <v>31.11</v>
      </c>
    </row>
    <row r="36" spans="1:13" ht="15.75" x14ac:dyDescent="0.25">
      <c r="A36" s="145" t="s">
        <v>341</v>
      </c>
      <c r="B36" s="329" t="s">
        <v>1166</v>
      </c>
      <c r="C36" s="330"/>
      <c r="D36" s="330"/>
      <c r="E36" s="331"/>
      <c r="F36" s="281"/>
      <c r="G36" s="282">
        <f>ENG!G49</f>
        <v>30.92</v>
      </c>
      <c r="H36" s="282">
        <f>SUP!G50</f>
        <v>30.92</v>
      </c>
      <c r="I36" s="282">
        <f>MEC!G50</f>
        <v>30.92</v>
      </c>
      <c r="J36" s="282">
        <f>ELE!G50</f>
        <v>30.92</v>
      </c>
      <c r="K36" s="282">
        <f>OPE!G50</f>
        <v>30.92</v>
      </c>
      <c r="L36" s="282">
        <f>AUX!G49</f>
        <v>30.92</v>
      </c>
      <c r="M36" s="282">
        <f>ADM!G50</f>
        <v>30.92</v>
      </c>
    </row>
    <row r="37" spans="1:13" ht="15.75" x14ac:dyDescent="0.25">
      <c r="A37" s="145" t="s">
        <v>342</v>
      </c>
      <c r="B37" s="329" t="s">
        <v>784</v>
      </c>
      <c r="C37" s="330"/>
      <c r="D37" s="330"/>
      <c r="E37" s="331"/>
      <c r="F37" s="281"/>
      <c r="G37" s="282">
        <f>ENG!G50</f>
        <v>0</v>
      </c>
      <c r="H37" s="282">
        <f>SUP!G51</f>
        <v>35.49</v>
      </c>
      <c r="I37" s="282">
        <f>MEC!G51</f>
        <v>35.49</v>
      </c>
      <c r="J37" s="282">
        <f>ELE!G51</f>
        <v>35.49</v>
      </c>
      <c r="K37" s="282">
        <f>OPE!G51</f>
        <v>35.49</v>
      </c>
      <c r="L37" s="282">
        <f>AUX!G50</f>
        <v>35.49</v>
      </c>
      <c r="M37" s="282">
        <f>ADM!G51</f>
        <v>0</v>
      </c>
    </row>
    <row r="38" spans="1:13" ht="15.75" x14ac:dyDescent="0.25">
      <c r="A38" s="266" t="s">
        <v>343</v>
      </c>
      <c r="B38" s="306" t="s">
        <v>549</v>
      </c>
      <c r="C38" s="307"/>
      <c r="D38" s="307"/>
      <c r="E38" s="308"/>
      <c r="F38" s="136"/>
      <c r="G38" s="205">
        <f>ENG!G51</f>
        <v>0</v>
      </c>
      <c r="H38" s="205">
        <f>SUP!G52</f>
        <v>0</v>
      </c>
      <c r="I38" s="205">
        <f>MEC!G52</f>
        <v>0</v>
      </c>
      <c r="J38" s="205">
        <f>ELE!G52</f>
        <v>0</v>
      </c>
      <c r="K38" s="205">
        <f>OPE!G52</f>
        <v>0</v>
      </c>
      <c r="L38" s="205">
        <f>AUX!G51</f>
        <v>0</v>
      </c>
      <c r="M38" s="205">
        <f>ADM!G52</f>
        <v>0</v>
      </c>
    </row>
    <row r="39" spans="1:13" ht="15.75" x14ac:dyDescent="0.25">
      <c r="A39" s="380" t="s">
        <v>742</v>
      </c>
      <c r="B39" s="415"/>
      <c r="C39" s="415"/>
      <c r="D39" s="415"/>
      <c r="E39" s="416"/>
      <c r="F39" s="158"/>
      <c r="G39" s="104">
        <f t="shared" ref="G39:M39" si="2">SUM(G35:G38)</f>
        <v>62.03</v>
      </c>
      <c r="H39" s="107">
        <f t="shared" si="2"/>
        <v>97.52000000000001</v>
      </c>
      <c r="I39" s="107">
        <f t="shared" si="2"/>
        <v>97.52000000000001</v>
      </c>
      <c r="J39" s="107">
        <f t="shared" si="2"/>
        <v>97.52000000000001</v>
      </c>
      <c r="K39" s="107">
        <f t="shared" si="2"/>
        <v>97.52000000000001</v>
      </c>
      <c r="L39" s="107">
        <f t="shared" si="2"/>
        <v>97.52000000000001</v>
      </c>
      <c r="M39" s="107">
        <f t="shared" si="2"/>
        <v>62.03</v>
      </c>
    </row>
    <row r="40" spans="1:13" ht="15.75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15.75" x14ac:dyDescent="0.2">
      <c r="A41" s="383" t="s">
        <v>561</v>
      </c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5"/>
    </row>
    <row r="42" spans="1:13" ht="15.75" x14ac:dyDescent="0.2">
      <c r="A42" s="386" t="s">
        <v>562</v>
      </c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8"/>
    </row>
    <row r="43" spans="1:13" ht="15.75" x14ac:dyDescent="0.2">
      <c r="A43" s="179" t="s">
        <v>563</v>
      </c>
      <c r="B43" s="367" t="s">
        <v>564</v>
      </c>
      <c r="C43" s="368"/>
      <c r="D43" s="368"/>
      <c r="E43" s="369"/>
      <c r="F43" s="179" t="s">
        <v>565</v>
      </c>
      <c r="G43" s="452" t="s">
        <v>538</v>
      </c>
      <c r="H43" s="453"/>
      <c r="I43" s="453"/>
      <c r="J43" s="453"/>
      <c r="K43" s="453"/>
      <c r="L43" s="453"/>
      <c r="M43" s="454"/>
    </row>
    <row r="44" spans="1:13" ht="15.75" x14ac:dyDescent="0.2">
      <c r="A44" s="71" t="s">
        <v>344</v>
      </c>
      <c r="B44" s="397" t="s">
        <v>566</v>
      </c>
      <c r="C44" s="398"/>
      <c r="D44" s="398"/>
      <c r="E44" s="398"/>
      <c r="F44" s="150">
        <v>0.2</v>
      </c>
      <c r="G44" s="194">
        <f>ENG!G57</f>
        <v>318.58</v>
      </c>
      <c r="H44" s="194">
        <f>SUP!G58</f>
        <v>462.43</v>
      </c>
      <c r="I44" s="194">
        <f>MEC!G58</f>
        <v>272.36</v>
      </c>
      <c r="J44" s="194">
        <f>ELE!G58</f>
        <v>341.36</v>
      </c>
      <c r="K44" s="194">
        <f>OPE!G58</f>
        <v>272.36</v>
      </c>
      <c r="L44" s="194">
        <f>AUX!G57</f>
        <v>231</v>
      </c>
      <c r="M44" s="191">
        <f>ADM!G58</f>
        <v>238.97</v>
      </c>
    </row>
    <row r="45" spans="1:13" ht="15.75" x14ac:dyDescent="0.2">
      <c r="A45" s="73" t="s">
        <v>341</v>
      </c>
      <c r="B45" s="390" t="s">
        <v>567</v>
      </c>
      <c r="C45" s="391"/>
      <c r="D45" s="391"/>
      <c r="E45" s="391"/>
      <c r="F45" s="151">
        <v>1.4999999999999999E-2</v>
      </c>
      <c r="G45" s="195">
        <f>ENG!G58</f>
        <v>23.89</v>
      </c>
      <c r="H45" s="195">
        <f>SUP!G59</f>
        <v>34.68</v>
      </c>
      <c r="I45" s="195">
        <f>MEC!G59</f>
        <v>20.420000000000002</v>
      </c>
      <c r="J45" s="195">
        <f>ELE!G59</f>
        <v>25.6</v>
      </c>
      <c r="K45" s="195">
        <f>OPE!G59</f>
        <v>20.420000000000002</v>
      </c>
      <c r="L45" s="195">
        <f>AUX!G58</f>
        <v>17.32</v>
      </c>
      <c r="M45" s="192">
        <f>ADM!G59</f>
        <v>17.920000000000002</v>
      </c>
    </row>
    <row r="46" spans="1:13" ht="15.75" x14ac:dyDescent="0.2">
      <c r="A46" s="73" t="s">
        <v>342</v>
      </c>
      <c r="B46" s="390" t="s">
        <v>568</v>
      </c>
      <c r="C46" s="391"/>
      <c r="D46" s="391"/>
      <c r="E46" s="391"/>
      <c r="F46" s="151">
        <v>0.01</v>
      </c>
      <c r="G46" s="195">
        <f>ENG!G59</f>
        <v>15.92</v>
      </c>
      <c r="H46" s="195">
        <f>SUP!G60</f>
        <v>23.12</v>
      </c>
      <c r="I46" s="195">
        <f>MEC!G60</f>
        <v>13.61</v>
      </c>
      <c r="J46" s="195">
        <f>ELE!G60</f>
        <v>17.059999999999999</v>
      </c>
      <c r="K46" s="195">
        <f>OPE!G60</f>
        <v>13.61</v>
      </c>
      <c r="L46" s="195">
        <f>AUX!G59</f>
        <v>11.55</v>
      </c>
      <c r="M46" s="192">
        <f>ADM!G60</f>
        <v>11.94</v>
      </c>
    </row>
    <row r="47" spans="1:13" ht="15.75" x14ac:dyDescent="0.2">
      <c r="A47" s="73" t="s">
        <v>343</v>
      </c>
      <c r="B47" s="390" t="s">
        <v>569</v>
      </c>
      <c r="C47" s="391"/>
      <c r="D47" s="391"/>
      <c r="E47" s="391"/>
      <c r="F47" s="151">
        <v>2E-3</v>
      </c>
      <c r="G47" s="195">
        <f>ENG!G60</f>
        <v>3.18</v>
      </c>
      <c r="H47" s="195">
        <f>SUP!G61</f>
        <v>4.62</v>
      </c>
      <c r="I47" s="195">
        <f>MEC!G61</f>
        <v>2.72</v>
      </c>
      <c r="J47" s="195">
        <f>ELE!G61</f>
        <v>3.41</v>
      </c>
      <c r="K47" s="195">
        <f>OPE!G61</f>
        <v>2.72</v>
      </c>
      <c r="L47" s="195">
        <f>AUX!G60</f>
        <v>2.31</v>
      </c>
      <c r="M47" s="192">
        <f>ADM!G61</f>
        <v>2.38</v>
      </c>
    </row>
    <row r="48" spans="1:13" ht="15.75" x14ac:dyDescent="0.2">
      <c r="A48" s="73" t="s">
        <v>518</v>
      </c>
      <c r="B48" s="390" t="s">
        <v>570</v>
      </c>
      <c r="C48" s="391"/>
      <c r="D48" s="391"/>
      <c r="E48" s="391"/>
      <c r="F48" s="151">
        <v>2.5000000000000001E-2</v>
      </c>
      <c r="G48" s="195">
        <f>ENG!G61</f>
        <v>39.82</v>
      </c>
      <c r="H48" s="195">
        <f>SUP!G62</f>
        <v>57.8</v>
      </c>
      <c r="I48" s="195">
        <f>MEC!G62</f>
        <v>34.04</v>
      </c>
      <c r="J48" s="195">
        <f>ELE!G62</f>
        <v>42.67</v>
      </c>
      <c r="K48" s="195">
        <f>OPE!G62</f>
        <v>34.04</v>
      </c>
      <c r="L48" s="195">
        <f>AUX!G61</f>
        <v>28.87</v>
      </c>
      <c r="M48" s="192">
        <f>ADM!G62</f>
        <v>29.87</v>
      </c>
    </row>
    <row r="49" spans="1:13" ht="15.75" x14ac:dyDescent="0.2">
      <c r="A49" s="73" t="s">
        <v>544</v>
      </c>
      <c r="B49" s="390" t="s">
        <v>571</v>
      </c>
      <c r="C49" s="391"/>
      <c r="D49" s="391"/>
      <c r="E49" s="391"/>
      <c r="F49" s="151">
        <v>0.08</v>
      </c>
      <c r="G49" s="195">
        <f>ENG!G62</f>
        <v>127.43</v>
      </c>
      <c r="H49" s="195">
        <f>SUP!G63</f>
        <v>184.97</v>
      </c>
      <c r="I49" s="195">
        <f>MEC!G63</f>
        <v>108.94</v>
      </c>
      <c r="J49" s="195">
        <f>ELE!G63</f>
        <v>136.54</v>
      </c>
      <c r="K49" s="195">
        <f>OPE!G63</f>
        <v>108.94</v>
      </c>
      <c r="L49" s="195">
        <f>AUX!G62</f>
        <v>92.4</v>
      </c>
      <c r="M49" s="192">
        <f>ADM!G63</f>
        <v>95.58</v>
      </c>
    </row>
    <row r="50" spans="1:13" ht="15.75" x14ac:dyDescent="0.2">
      <c r="A50" s="73" t="s">
        <v>546</v>
      </c>
      <c r="B50" s="390" t="s">
        <v>572</v>
      </c>
      <c r="C50" s="391"/>
      <c r="D50" s="391"/>
      <c r="E50" s="391"/>
      <c r="F50" s="151">
        <v>0.03</v>
      </c>
      <c r="G50" s="195">
        <f>ENG!G63</f>
        <v>47.78</v>
      </c>
      <c r="H50" s="195">
        <f>SUP!G64</f>
        <v>69.36</v>
      </c>
      <c r="I50" s="195">
        <f>MEC!G64</f>
        <v>40.85</v>
      </c>
      <c r="J50" s="195">
        <f>ELE!G64</f>
        <v>51.2</v>
      </c>
      <c r="K50" s="195">
        <f>OPE!G64</f>
        <v>40.85</v>
      </c>
      <c r="L50" s="195">
        <f>AUX!G63</f>
        <v>34.65</v>
      </c>
      <c r="M50" s="192">
        <f>ADM!G64</f>
        <v>35.840000000000003</v>
      </c>
    </row>
    <row r="51" spans="1:13" ht="15.75" x14ac:dyDescent="0.2">
      <c r="A51" s="75" t="s">
        <v>548</v>
      </c>
      <c r="B51" s="392" t="s">
        <v>573</v>
      </c>
      <c r="C51" s="393"/>
      <c r="D51" s="393"/>
      <c r="E51" s="393"/>
      <c r="F51" s="152">
        <v>6.0000000000000001E-3</v>
      </c>
      <c r="G51" s="196">
        <f>ENG!G64</f>
        <v>9.5500000000000007</v>
      </c>
      <c r="H51" s="196">
        <f>SUP!G65</f>
        <v>13.87</v>
      </c>
      <c r="I51" s="196">
        <f>MEC!G65</f>
        <v>8.17</v>
      </c>
      <c r="J51" s="196">
        <f>ELE!G65</f>
        <v>10.24</v>
      </c>
      <c r="K51" s="196">
        <f>OPE!G65</f>
        <v>8.17</v>
      </c>
      <c r="L51" s="196">
        <f>AUX!G64</f>
        <v>6.93</v>
      </c>
      <c r="M51" s="193">
        <f>ADM!G65</f>
        <v>7.16</v>
      </c>
    </row>
    <row r="52" spans="1:13" ht="15.75" x14ac:dyDescent="0.2">
      <c r="A52" s="394" t="s">
        <v>574</v>
      </c>
      <c r="B52" s="395"/>
      <c r="C52" s="395"/>
      <c r="D52" s="395"/>
      <c r="E52" s="396"/>
      <c r="F52" s="153">
        <f>SUM(F44:F51)</f>
        <v>0.3680000000000001</v>
      </c>
      <c r="G52" s="77">
        <f>ENG!G65</f>
        <v>586.14999999999986</v>
      </c>
      <c r="H52" s="77">
        <f t="shared" ref="H52:M52" si="3">SUM(H44:H51)</f>
        <v>850.85</v>
      </c>
      <c r="I52" s="77">
        <f t="shared" si="3"/>
        <v>501.11000000000013</v>
      </c>
      <c r="J52" s="77">
        <f t="shared" si="3"/>
        <v>628.08000000000015</v>
      </c>
      <c r="K52" s="77">
        <f t="shared" si="3"/>
        <v>501.11000000000013</v>
      </c>
      <c r="L52" s="77">
        <f t="shared" si="3"/>
        <v>425.03000000000003</v>
      </c>
      <c r="M52" s="77">
        <f t="shared" si="3"/>
        <v>439.66</v>
      </c>
    </row>
    <row r="53" spans="1:13" ht="15.75" x14ac:dyDescent="0.2">
      <c r="A53" s="386" t="s">
        <v>575</v>
      </c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8"/>
    </row>
    <row r="54" spans="1:13" ht="15.75" x14ac:dyDescent="0.2">
      <c r="A54" s="98" t="s">
        <v>576</v>
      </c>
      <c r="B54" s="367" t="s">
        <v>577</v>
      </c>
      <c r="C54" s="368"/>
      <c r="D54" s="368"/>
      <c r="E54" s="369"/>
      <c r="F54" s="179" t="s">
        <v>565</v>
      </c>
      <c r="G54" s="452" t="s">
        <v>538</v>
      </c>
      <c r="H54" s="453"/>
      <c r="I54" s="453"/>
      <c r="J54" s="453"/>
      <c r="K54" s="453"/>
      <c r="L54" s="453"/>
      <c r="M54" s="454"/>
    </row>
    <row r="55" spans="1:13" ht="15.75" x14ac:dyDescent="0.2">
      <c r="A55" s="71" t="s">
        <v>344</v>
      </c>
      <c r="B55" s="397" t="s">
        <v>578</v>
      </c>
      <c r="C55" s="398"/>
      <c r="D55" s="398"/>
      <c r="E55" s="398"/>
      <c r="F55" s="146">
        <f>1/12</f>
        <v>8.3333333333333329E-2</v>
      </c>
      <c r="G55" s="72">
        <f>ENG!G68</f>
        <v>132.74</v>
      </c>
      <c r="H55" s="72">
        <f>SUP!G69</f>
        <v>192.68</v>
      </c>
      <c r="I55" s="72">
        <f>MEC!G69</f>
        <v>113.48</v>
      </c>
      <c r="J55" s="72">
        <f>ELE!G69</f>
        <v>142.22999999999999</v>
      </c>
      <c r="K55" s="72">
        <f>OPE!G69</f>
        <v>113.48</v>
      </c>
      <c r="L55" s="72">
        <f>AUX!G68</f>
        <v>96.25</v>
      </c>
      <c r="M55" s="72">
        <f>ADM!G69</f>
        <v>99.57</v>
      </c>
    </row>
    <row r="56" spans="1:13" ht="15.75" x14ac:dyDescent="0.2">
      <c r="A56" s="73" t="s">
        <v>341</v>
      </c>
      <c r="B56" s="392" t="s">
        <v>579</v>
      </c>
      <c r="C56" s="393"/>
      <c r="D56" s="393"/>
      <c r="E56" s="393"/>
      <c r="F56" s="148">
        <f>1/12*1/3</f>
        <v>2.7777777777777776E-2</v>
      </c>
      <c r="G56" s="76">
        <f>ENG!G69</f>
        <v>44.24</v>
      </c>
      <c r="H56" s="76">
        <f>SUP!G70</f>
        <v>64.22</v>
      </c>
      <c r="I56" s="76">
        <f>MEC!G70</f>
        <v>37.82</v>
      </c>
      <c r="J56" s="76">
        <f>ELE!G70</f>
        <v>47.41</v>
      </c>
      <c r="K56" s="76">
        <f>OPE!G70</f>
        <v>37.82</v>
      </c>
      <c r="L56" s="76">
        <f>AUX!G69</f>
        <v>32.08</v>
      </c>
      <c r="M56" s="76">
        <f>ADM!G70</f>
        <v>33.19</v>
      </c>
    </row>
    <row r="57" spans="1:13" ht="15.75" customHeight="1" x14ac:dyDescent="0.2">
      <c r="A57" s="394" t="s">
        <v>580</v>
      </c>
      <c r="B57" s="395"/>
      <c r="C57" s="395"/>
      <c r="D57" s="395"/>
      <c r="E57" s="396"/>
      <c r="F57" s="153">
        <f>SUM(F55:F56)</f>
        <v>0.1111111111111111</v>
      </c>
      <c r="G57" s="78">
        <f>ENG!G70</f>
        <v>176.98000000000002</v>
      </c>
      <c r="H57" s="78">
        <f>SUP!G71</f>
        <v>256.89999999999998</v>
      </c>
      <c r="I57" s="78">
        <f>MEC!G71</f>
        <v>151.30000000000001</v>
      </c>
      <c r="J57" s="78">
        <f>ELE!G71</f>
        <v>189.64</v>
      </c>
      <c r="K57" s="78">
        <f>OPE!G71</f>
        <v>151.30000000000001</v>
      </c>
      <c r="L57" s="78">
        <f>AUX!G70</f>
        <v>128.32999999999998</v>
      </c>
      <c r="M57" s="78">
        <f>ADM!G71</f>
        <v>132.76</v>
      </c>
    </row>
    <row r="58" spans="1:13" ht="30" customHeight="1" x14ac:dyDescent="0.2">
      <c r="A58" s="65" t="s">
        <v>342</v>
      </c>
      <c r="B58" s="404" t="s">
        <v>581</v>
      </c>
      <c r="C58" s="405"/>
      <c r="D58" s="405"/>
      <c r="E58" s="406"/>
      <c r="F58" s="154">
        <f>F52*F57</f>
        <v>4.0888888888888898E-2</v>
      </c>
      <c r="G58" s="176">
        <f>ENG!G71</f>
        <v>65.13</v>
      </c>
      <c r="H58" s="176">
        <f>SUP!G72</f>
        <v>94.54</v>
      </c>
      <c r="I58" s="176">
        <f>MEC!G72</f>
        <v>55.68</v>
      </c>
      <c r="J58" s="176">
        <f>ELE!G72</f>
        <v>69.790000000000006</v>
      </c>
      <c r="K58" s="176">
        <f>OPE!G72</f>
        <v>55.68</v>
      </c>
      <c r="L58" s="176">
        <f>AUX!G71</f>
        <v>47.22</v>
      </c>
      <c r="M58" s="176">
        <f>ADM!G72</f>
        <v>48.85</v>
      </c>
    </row>
    <row r="59" spans="1:13" ht="15.75" customHeight="1" x14ac:dyDescent="0.2">
      <c r="A59" s="394" t="s">
        <v>582</v>
      </c>
      <c r="B59" s="395"/>
      <c r="C59" s="395"/>
      <c r="D59" s="395"/>
      <c r="E59" s="396"/>
      <c r="F59" s="153">
        <f>F57+F58</f>
        <v>0.152</v>
      </c>
      <c r="G59" s="78">
        <f>ENG!G72</f>
        <v>242.11</v>
      </c>
      <c r="H59" s="78">
        <f>SUP!G73</f>
        <v>351.44</v>
      </c>
      <c r="I59" s="78">
        <f>MEC!G73</f>
        <v>206.98000000000002</v>
      </c>
      <c r="J59" s="78">
        <f>ELE!G73</f>
        <v>259.43</v>
      </c>
      <c r="K59" s="78">
        <f>OPE!G73</f>
        <v>206.98000000000002</v>
      </c>
      <c r="L59" s="78">
        <f>AUX!G72</f>
        <v>175.54999999999998</v>
      </c>
      <c r="M59" s="78">
        <f>ADM!G73</f>
        <v>181.60999999999999</v>
      </c>
    </row>
    <row r="60" spans="1:13" ht="15.75" x14ac:dyDescent="0.2">
      <c r="A60" s="386" t="s">
        <v>583</v>
      </c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8"/>
    </row>
    <row r="61" spans="1:13" ht="15.75" customHeight="1" x14ac:dyDescent="0.2">
      <c r="A61" s="100" t="s">
        <v>584</v>
      </c>
      <c r="B61" s="386" t="s">
        <v>585</v>
      </c>
      <c r="C61" s="387"/>
      <c r="D61" s="387"/>
      <c r="E61" s="388"/>
      <c r="F61" s="180" t="s">
        <v>565</v>
      </c>
      <c r="G61" s="452" t="s">
        <v>538</v>
      </c>
      <c r="H61" s="453"/>
      <c r="I61" s="453"/>
      <c r="J61" s="453"/>
      <c r="K61" s="453"/>
      <c r="L61" s="453"/>
      <c r="M61" s="454"/>
    </row>
    <row r="62" spans="1:13" ht="84" customHeight="1" x14ac:dyDescent="0.2">
      <c r="A62" s="80" t="s">
        <v>344</v>
      </c>
      <c r="B62" s="400" t="s">
        <v>586</v>
      </c>
      <c r="C62" s="401"/>
      <c r="D62" s="401"/>
      <c r="E62" s="401"/>
      <c r="F62" s="150">
        <f>(1+1/3)/12*0.005*4/12</f>
        <v>1.8518518518518518E-4</v>
      </c>
      <c r="G62" s="72">
        <f>ENG!G75</f>
        <v>0.28999999999999998</v>
      </c>
      <c r="H62" s="72">
        <f>SUP!G76</f>
        <v>0.42</v>
      </c>
      <c r="I62" s="72">
        <f>MEC!G76</f>
        <v>0.25</v>
      </c>
      <c r="J62" s="72">
        <f>ELE!G76</f>
        <v>0.31</v>
      </c>
      <c r="K62" s="72">
        <f>OPE!G76</f>
        <v>0.25</v>
      </c>
      <c r="L62" s="72">
        <f>AUX!G75</f>
        <v>0.21</v>
      </c>
      <c r="M62" s="72">
        <f>ADM!G76</f>
        <v>0.22</v>
      </c>
    </row>
    <row r="63" spans="1:13" ht="30" customHeight="1" x14ac:dyDescent="0.2">
      <c r="A63" s="81" t="s">
        <v>341</v>
      </c>
      <c r="B63" s="402" t="s">
        <v>587</v>
      </c>
      <c r="C63" s="403"/>
      <c r="D63" s="403"/>
      <c r="E63" s="403"/>
      <c r="F63" s="152">
        <f>F52*F62</f>
        <v>6.8148148148148167E-5</v>
      </c>
      <c r="G63" s="76">
        <f>ENG!G76</f>
        <v>0.1</v>
      </c>
      <c r="H63" s="76">
        <f>SUP!G77</f>
        <v>0.15</v>
      </c>
      <c r="I63" s="76">
        <f>MEC!G77</f>
        <v>0.09</v>
      </c>
      <c r="J63" s="76">
        <f>ELE!G77</f>
        <v>0.11</v>
      </c>
      <c r="K63" s="76">
        <f>OPE!G77</f>
        <v>0.09</v>
      </c>
      <c r="L63" s="76">
        <f>AUX!G76</f>
        <v>7.0000000000000007E-2</v>
      </c>
      <c r="M63" s="76">
        <f>ADM!G77</f>
        <v>0.08</v>
      </c>
    </row>
    <row r="64" spans="1:13" ht="15.75" customHeight="1" x14ac:dyDescent="0.2">
      <c r="A64" s="394" t="s">
        <v>588</v>
      </c>
      <c r="B64" s="395"/>
      <c r="C64" s="395"/>
      <c r="D64" s="395"/>
      <c r="E64" s="396"/>
      <c r="F64" s="153">
        <f>SUM(F62:F63)</f>
        <v>2.5333333333333333E-4</v>
      </c>
      <c r="G64" s="77">
        <f>ENG!G77</f>
        <v>0.39</v>
      </c>
      <c r="H64" s="77">
        <f>SUP!G78</f>
        <v>0.56999999999999995</v>
      </c>
      <c r="I64" s="77">
        <f>MEC!G78</f>
        <v>0.33999999999999997</v>
      </c>
      <c r="J64" s="77">
        <f>ELE!G78</f>
        <v>0.42</v>
      </c>
      <c r="K64" s="77">
        <f>OPE!G78</f>
        <v>0.33999999999999997</v>
      </c>
      <c r="L64" s="77">
        <f>AUX!G77</f>
        <v>0.28000000000000003</v>
      </c>
      <c r="M64" s="77">
        <f>ADM!G78</f>
        <v>0.3</v>
      </c>
    </row>
    <row r="65" spans="1:13" ht="15.75" x14ac:dyDescent="0.2">
      <c r="A65" s="386" t="s">
        <v>589</v>
      </c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8"/>
    </row>
    <row r="66" spans="1:13" ht="15.75" customHeight="1" x14ac:dyDescent="0.2">
      <c r="A66" s="98" t="s">
        <v>590</v>
      </c>
      <c r="B66" s="386" t="s">
        <v>591</v>
      </c>
      <c r="C66" s="387"/>
      <c r="D66" s="387"/>
      <c r="E66" s="388"/>
      <c r="F66" s="180" t="s">
        <v>565</v>
      </c>
      <c r="G66" s="452" t="s">
        <v>538</v>
      </c>
      <c r="H66" s="453"/>
      <c r="I66" s="453"/>
      <c r="J66" s="453"/>
      <c r="K66" s="453"/>
      <c r="L66" s="453"/>
      <c r="M66" s="454"/>
    </row>
    <row r="67" spans="1:13" ht="15.75" customHeight="1" x14ac:dyDescent="0.2">
      <c r="A67" s="80" t="s">
        <v>344</v>
      </c>
      <c r="B67" s="400" t="s">
        <v>592</v>
      </c>
      <c r="C67" s="401"/>
      <c r="D67" s="401"/>
      <c r="E67" s="401"/>
      <c r="F67" s="150">
        <f>1/12*0.1</f>
        <v>8.3333333333333332E-3</v>
      </c>
      <c r="G67" s="72">
        <f>ENG!G80</f>
        <v>13.27</v>
      </c>
      <c r="H67" s="72">
        <f>SUP!G81</f>
        <v>19.260000000000002</v>
      </c>
      <c r="I67" s="72">
        <f>MEC!G81</f>
        <v>11.34</v>
      </c>
      <c r="J67" s="72">
        <f>ELE!G81</f>
        <v>14.22</v>
      </c>
      <c r="K67" s="72">
        <f>OPE!G81</f>
        <v>11.34</v>
      </c>
      <c r="L67" s="72">
        <f>AUX!G80</f>
        <v>9.6199999999999992</v>
      </c>
      <c r="M67" s="72">
        <f>ADM!G81</f>
        <v>9.9499999999999993</v>
      </c>
    </row>
    <row r="68" spans="1:13" ht="15.75" customHeight="1" x14ac:dyDescent="0.2">
      <c r="A68" s="79" t="s">
        <v>341</v>
      </c>
      <c r="B68" s="407" t="s">
        <v>593</v>
      </c>
      <c r="C68" s="408"/>
      <c r="D68" s="408"/>
      <c r="E68" s="408"/>
      <c r="F68" s="151">
        <f>F49*F67</f>
        <v>6.6666666666666664E-4</v>
      </c>
      <c r="G68" s="74">
        <f>ENG!G81</f>
        <v>1.06</v>
      </c>
      <c r="H68" s="74">
        <f>SUP!G82</f>
        <v>1.54</v>
      </c>
      <c r="I68" s="74">
        <f>MEC!G82</f>
        <v>0.9</v>
      </c>
      <c r="J68" s="74">
        <f>ELE!G82</f>
        <v>1.1299999999999999</v>
      </c>
      <c r="K68" s="74">
        <f>OPE!G82</f>
        <v>0.9</v>
      </c>
      <c r="L68" s="74">
        <f>AUX!G81</f>
        <v>0.77</v>
      </c>
      <c r="M68" s="74">
        <f>ADM!G82</f>
        <v>0.79</v>
      </c>
    </row>
    <row r="69" spans="1:13" ht="15.75" customHeight="1" x14ac:dyDescent="0.2">
      <c r="A69" s="79" t="s">
        <v>342</v>
      </c>
      <c r="B69" s="407" t="s">
        <v>594</v>
      </c>
      <c r="C69" s="408"/>
      <c r="D69" s="408"/>
      <c r="E69" s="408"/>
      <c r="F69" s="151">
        <f>0.4*F49*0.1</f>
        <v>3.2000000000000002E-3</v>
      </c>
      <c r="G69" s="74">
        <f>ENG!G82</f>
        <v>5.09</v>
      </c>
      <c r="H69" s="74">
        <f>SUP!G83</f>
        <v>7.39</v>
      </c>
      <c r="I69" s="74">
        <f>MEC!G83</f>
        <v>4.3499999999999996</v>
      </c>
      <c r="J69" s="74">
        <f>ELE!G83</f>
        <v>5.46</v>
      </c>
      <c r="K69" s="74">
        <f>OPE!G83</f>
        <v>4.3499999999999996</v>
      </c>
      <c r="L69" s="74">
        <f>AUX!G82</f>
        <v>3.69</v>
      </c>
      <c r="M69" s="74">
        <f>ADM!G83</f>
        <v>3.82</v>
      </c>
    </row>
    <row r="70" spans="1:13" ht="45.75" customHeight="1" x14ac:dyDescent="0.2">
      <c r="A70" s="79" t="s">
        <v>343</v>
      </c>
      <c r="B70" s="407" t="s">
        <v>595</v>
      </c>
      <c r="C70" s="408"/>
      <c r="D70" s="408"/>
      <c r="E70" s="408"/>
      <c r="F70" s="151">
        <f>1/30/12*7</f>
        <v>1.9444444444444445E-2</v>
      </c>
      <c r="G70" s="74">
        <f>ENG!G83</f>
        <v>30.97</v>
      </c>
      <c r="H70" s="74">
        <f>SUP!G84</f>
        <v>44.95</v>
      </c>
      <c r="I70" s="74">
        <f>MEC!G84</f>
        <v>26.47</v>
      </c>
      <c r="J70" s="74">
        <f>ELE!G84</f>
        <v>33.18</v>
      </c>
      <c r="K70" s="74">
        <f>OPE!G84</f>
        <v>26.47</v>
      </c>
      <c r="L70" s="74">
        <f>AUX!G83</f>
        <v>22.45</v>
      </c>
      <c r="M70" s="74">
        <f>ADM!G84</f>
        <v>23.23</v>
      </c>
    </row>
    <row r="71" spans="1:13" ht="15.75" customHeight="1" x14ac:dyDescent="0.2">
      <c r="A71" s="79" t="s">
        <v>518</v>
      </c>
      <c r="B71" s="407" t="s">
        <v>596</v>
      </c>
      <c r="C71" s="408"/>
      <c r="D71" s="408"/>
      <c r="E71" s="408"/>
      <c r="F71" s="151">
        <f>F52*F70</f>
        <v>7.1555555555555574E-3</v>
      </c>
      <c r="G71" s="74">
        <f>ENG!G84</f>
        <v>11.39</v>
      </c>
      <c r="H71" s="74">
        <f>SUP!G85</f>
        <v>16.54</v>
      </c>
      <c r="I71" s="74">
        <f>MEC!G85</f>
        <v>9.74</v>
      </c>
      <c r="J71" s="74">
        <f>ELE!G85</f>
        <v>12.21</v>
      </c>
      <c r="K71" s="74">
        <f>OPE!G85</f>
        <v>9.74</v>
      </c>
      <c r="L71" s="74">
        <f>AUX!G84</f>
        <v>8.26</v>
      </c>
      <c r="M71" s="74">
        <f>ADM!G85</f>
        <v>8.5399999999999991</v>
      </c>
    </row>
    <row r="72" spans="1:13" ht="15.75" customHeight="1" x14ac:dyDescent="0.2">
      <c r="A72" s="79" t="s">
        <v>544</v>
      </c>
      <c r="B72" s="402" t="s">
        <v>597</v>
      </c>
      <c r="C72" s="403"/>
      <c r="D72" s="403"/>
      <c r="E72" s="403"/>
      <c r="F72" s="152">
        <v>4.3499999999999997E-2</v>
      </c>
      <c r="G72" s="76">
        <f>ENG!G85</f>
        <v>69.290000000000006</v>
      </c>
      <c r="H72" s="76">
        <f>SUP!G86</f>
        <v>100.58</v>
      </c>
      <c r="I72" s="76">
        <f>MEC!G86</f>
        <v>59.23</v>
      </c>
      <c r="J72" s="76">
        <f>ELE!G86</f>
        <v>74.239999999999995</v>
      </c>
      <c r="K72" s="76">
        <f>OPE!G86</f>
        <v>59.23</v>
      </c>
      <c r="L72" s="76">
        <f>AUX!G85</f>
        <v>50.24</v>
      </c>
      <c r="M72" s="76">
        <f>ADM!G86</f>
        <v>51.97</v>
      </c>
    </row>
    <row r="73" spans="1:13" ht="15.75" customHeight="1" x14ac:dyDescent="0.25">
      <c r="A73" s="409" t="s">
        <v>598</v>
      </c>
      <c r="B73" s="410"/>
      <c r="C73" s="410"/>
      <c r="D73" s="410"/>
      <c r="E73" s="411"/>
      <c r="F73" s="153">
        <f>SUM(F67:F72)</f>
        <v>8.2299999999999998E-2</v>
      </c>
      <c r="G73" s="78">
        <f>ENG!G86</f>
        <v>131.07</v>
      </c>
      <c r="H73" s="78">
        <f>SUP!G87</f>
        <v>190.26</v>
      </c>
      <c r="I73" s="78">
        <f>MEC!G87</f>
        <v>112.03</v>
      </c>
      <c r="J73" s="78">
        <f>ELE!G87</f>
        <v>140.44</v>
      </c>
      <c r="K73" s="78">
        <f>OPE!G87</f>
        <v>112.03</v>
      </c>
      <c r="L73" s="78">
        <f>AUX!G86</f>
        <v>95.03</v>
      </c>
      <c r="M73" s="78">
        <f>ADM!G87</f>
        <v>98.3</v>
      </c>
    </row>
    <row r="74" spans="1:13" ht="15.7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ht="15.75" x14ac:dyDescent="0.2">
      <c r="A75" s="386" t="s">
        <v>599</v>
      </c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8"/>
    </row>
    <row r="76" spans="1:13" ht="15.75" x14ac:dyDescent="0.2">
      <c r="A76" s="98" t="s">
        <v>600</v>
      </c>
      <c r="B76" s="367" t="s">
        <v>601</v>
      </c>
      <c r="C76" s="368"/>
      <c r="D76" s="368"/>
      <c r="E76" s="369"/>
      <c r="F76" s="179" t="s">
        <v>565</v>
      </c>
      <c r="G76" s="452" t="s">
        <v>538</v>
      </c>
      <c r="H76" s="453"/>
      <c r="I76" s="453"/>
      <c r="J76" s="453"/>
      <c r="K76" s="453"/>
      <c r="L76" s="453"/>
      <c r="M76" s="454"/>
    </row>
    <row r="77" spans="1:13" ht="15.75" x14ac:dyDescent="0.2">
      <c r="A77" s="71" t="s">
        <v>344</v>
      </c>
      <c r="B77" s="397" t="s">
        <v>602</v>
      </c>
      <c r="C77" s="398"/>
      <c r="D77" s="398"/>
      <c r="E77" s="398"/>
      <c r="F77" s="150">
        <f>1/12</f>
        <v>8.3333333333333329E-2</v>
      </c>
      <c r="G77" s="72">
        <f>ENG!G90</f>
        <v>132.74</v>
      </c>
      <c r="H77" s="72">
        <f>SUP!G91</f>
        <v>192.68</v>
      </c>
      <c r="I77" s="72">
        <f>MEC!G91</f>
        <v>113.48</v>
      </c>
      <c r="J77" s="72">
        <f>ELE!G91</f>
        <v>142.22999999999999</v>
      </c>
      <c r="K77" s="72">
        <f>OPE!G91</f>
        <v>113.48</v>
      </c>
      <c r="L77" s="72">
        <f>AUX!G90</f>
        <v>96.25</v>
      </c>
      <c r="M77" s="72">
        <f>ADM!G91</f>
        <v>99.57</v>
      </c>
    </row>
    <row r="78" spans="1:13" ht="15.75" x14ac:dyDescent="0.2">
      <c r="A78" s="73" t="s">
        <v>341</v>
      </c>
      <c r="B78" s="390" t="s">
        <v>603</v>
      </c>
      <c r="C78" s="391"/>
      <c r="D78" s="391"/>
      <c r="E78" s="391"/>
      <c r="F78" s="151">
        <f>1/30/12*5</f>
        <v>1.388888888888889E-2</v>
      </c>
      <c r="G78" s="74">
        <f>ENG!G91</f>
        <v>22.12</v>
      </c>
      <c r="H78" s="74">
        <f>SUP!G92</f>
        <v>32.11</v>
      </c>
      <c r="I78" s="74">
        <f>MEC!G92</f>
        <v>18.91</v>
      </c>
      <c r="J78" s="74">
        <f>ELE!G92</f>
        <v>23.7</v>
      </c>
      <c r="K78" s="74">
        <f>OPE!G92</f>
        <v>18.91</v>
      </c>
      <c r="L78" s="74">
        <f>AUX!G91</f>
        <v>16.04</v>
      </c>
      <c r="M78" s="74">
        <f>ADM!G92</f>
        <v>16.59</v>
      </c>
    </row>
    <row r="79" spans="1:13" ht="15.75" x14ac:dyDescent="0.2">
      <c r="A79" s="73" t="s">
        <v>342</v>
      </c>
      <c r="B79" s="390" t="s">
        <v>604</v>
      </c>
      <c r="C79" s="391"/>
      <c r="D79" s="391"/>
      <c r="E79" s="391"/>
      <c r="F79" s="151">
        <f>1/30/12*5*0.05</f>
        <v>6.9444444444444458E-4</v>
      </c>
      <c r="G79" s="74">
        <f>ENG!G92</f>
        <v>1.1000000000000001</v>
      </c>
      <c r="H79" s="74">
        <f>SUP!G93</f>
        <v>1.6</v>
      </c>
      <c r="I79" s="74">
        <f>MEC!G93</f>
        <v>0.94</v>
      </c>
      <c r="J79" s="74">
        <f>ELE!G93</f>
        <v>1.18</v>
      </c>
      <c r="K79" s="74">
        <f>OPE!G93</f>
        <v>0.94</v>
      </c>
      <c r="L79" s="74">
        <f>AUX!G92</f>
        <v>0.8</v>
      </c>
      <c r="M79" s="74">
        <f>ADM!G93</f>
        <v>0.82</v>
      </c>
    </row>
    <row r="80" spans="1:13" ht="15.75" x14ac:dyDescent="0.2">
      <c r="A80" s="73" t="s">
        <v>343</v>
      </c>
      <c r="B80" s="390" t="s">
        <v>605</v>
      </c>
      <c r="C80" s="391"/>
      <c r="D80" s="391"/>
      <c r="E80" s="391"/>
      <c r="F80" s="151">
        <f>1/30/12*3</f>
        <v>8.3333333333333332E-3</v>
      </c>
      <c r="G80" s="74">
        <f>ENG!G93</f>
        <v>13.27</v>
      </c>
      <c r="H80" s="74">
        <f>SUP!G94</f>
        <v>19.260000000000002</v>
      </c>
      <c r="I80" s="74">
        <f>MEC!G94</f>
        <v>11.34</v>
      </c>
      <c r="J80" s="74">
        <f>ELE!G94</f>
        <v>14.22</v>
      </c>
      <c r="K80" s="74">
        <f>OPE!G94</f>
        <v>11.34</v>
      </c>
      <c r="L80" s="74">
        <f>AUX!G93</f>
        <v>9.6199999999999992</v>
      </c>
      <c r="M80" s="74">
        <f>ADM!G94</f>
        <v>9.9499999999999993</v>
      </c>
    </row>
    <row r="81" spans="1:13" ht="15.75" x14ac:dyDescent="0.2">
      <c r="A81" s="73" t="s">
        <v>518</v>
      </c>
      <c r="B81" s="390" t="s">
        <v>606</v>
      </c>
      <c r="C81" s="391"/>
      <c r="D81" s="391"/>
      <c r="E81" s="391"/>
      <c r="F81" s="151">
        <f>1/30/12*1</f>
        <v>2.7777777777777779E-3</v>
      </c>
      <c r="G81" s="74">
        <f>ENG!G94</f>
        <v>4.42</v>
      </c>
      <c r="H81" s="74">
        <f>SUP!G95</f>
        <v>6.42</v>
      </c>
      <c r="I81" s="74">
        <f>MEC!G95</f>
        <v>3.78</v>
      </c>
      <c r="J81" s="74">
        <f>ELE!G95</f>
        <v>4.74</v>
      </c>
      <c r="K81" s="74">
        <f>OPE!G95</f>
        <v>3.78</v>
      </c>
      <c r="L81" s="74">
        <f>AUX!G94</f>
        <v>3.2</v>
      </c>
      <c r="M81" s="74">
        <f>ADM!G95</f>
        <v>3.31</v>
      </c>
    </row>
    <row r="82" spans="1:13" ht="15.75" x14ac:dyDescent="0.2">
      <c r="A82" s="75" t="s">
        <v>544</v>
      </c>
      <c r="B82" s="392" t="s">
        <v>549</v>
      </c>
      <c r="C82" s="393"/>
      <c r="D82" s="393"/>
      <c r="E82" s="393"/>
      <c r="F82" s="152"/>
      <c r="G82" s="76">
        <f>ENG!G95</f>
        <v>0</v>
      </c>
      <c r="H82" s="76">
        <f>SUP!G96</f>
        <v>0</v>
      </c>
      <c r="I82" s="76">
        <f>MEC!G96</f>
        <v>0</v>
      </c>
      <c r="J82" s="76">
        <f>ELE!G96</f>
        <v>0</v>
      </c>
      <c r="K82" s="76">
        <f>OPE!G96</f>
        <v>0</v>
      </c>
      <c r="L82" s="76">
        <f>AUX!G95</f>
        <v>0</v>
      </c>
      <c r="M82" s="76">
        <f>ADM!G96</f>
        <v>0</v>
      </c>
    </row>
    <row r="83" spans="1:13" ht="15.75" customHeight="1" x14ac:dyDescent="0.2">
      <c r="A83" s="394" t="s">
        <v>580</v>
      </c>
      <c r="B83" s="395"/>
      <c r="C83" s="395"/>
      <c r="D83" s="395"/>
      <c r="E83" s="396"/>
      <c r="F83" s="153">
        <f>SUM(F77:F82)</f>
        <v>0.10902777777777778</v>
      </c>
      <c r="G83" s="77">
        <f>ENG!G96</f>
        <v>173.65</v>
      </c>
      <c r="H83" s="77">
        <f>SUP!G97</f>
        <v>252.07</v>
      </c>
      <c r="I83" s="77">
        <f>MEC!G97</f>
        <v>148.45000000000002</v>
      </c>
      <c r="J83" s="77">
        <f>ELE!G97</f>
        <v>186.07</v>
      </c>
      <c r="K83" s="77">
        <f>OPE!G97</f>
        <v>148.45000000000002</v>
      </c>
      <c r="L83" s="77">
        <f>AUX!G96</f>
        <v>125.91</v>
      </c>
      <c r="M83" s="77">
        <f>ADM!G97</f>
        <v>130.23999999999998</v>
      </c>
    </row>
    <row r="84" spans="1:13" ht="31.5" customHeight="1" x14ac:dyDescent="0.2">
      <c r="A84" s="81" t="s">
        <v>546</v>
      </c>
      <c r="B84" s="404" t="s">
        <v>607</v>
      </c>
      <c r="C84" s="405"/>
      <c r="D84" s="405"/>
      <c r="E84" s="406"/>
      <c r="F84" s="154">
        <f>F52*F83</f>
        <v>4.0122222222222233E-2</v>
      </c>
      <c r="G84" s="74">
        <f>ENG!G97</f>
        <v>63.91</v>
      </c>
      <c r="H84" s="74">
        <f>SUP!G98</f>
        <v>92.77</v>
      </c>
      <c r="I84" s="74">
        <f>MEC!G98</f>
        <v>54.63</v>
      </c>
      <c r="J84" s="74">
        <f>ELE!G98</f>
        <v>68.48</v>
      </c>
      <c r="K84" s="74">
        <f>OPE!G98</f>
        <v>54.63</v>
      </c>
      <c r="L84" s="74">
        <f>AUX!G97</f>
        <v>46.34</v>
      </c>
      <c r="M84" s="74">
        <f>ADM!G98</f>
        <v>47.94</v>
      </c>
    </row>
    <row r="85" spans="1:13" ht="15" customHeight="1" x14ac:dyDescent="0.2">
      <c r="A85" s="394" t="s">
        <v>608</v>
      </c>
      <c r="B85" s="395"/>
      <c r="C85" s="395"/>
      <c r="D85" s="395"/>
      <c r="E85" s="396"/>
      <c r="F85" s="153">
        <f>F83+F84</f>
        <v>0.14915</v>
      </c>
      <c r="G85" s="78">
        <f>ENG!G98</f>
        <v>237.56</v>
      </c>
      <c r="H85" s="78">
        <f>SUP!G99</f>
        <v>344.84</v>
      </c>
      <c r="I85" s="78">
        <f>MEC!G99</f>
        <v>203.08</v>
      </c>
      <c r="J85" s="78">
        <f>ELE!G99</f>
        <v>254.55</v>
      </c>
      <c r="K85" s="78">
        <f>OPE!G99</f>
        <v>203.08</v>
      </c>
      <c r="L85" s="78">
        <f>AUX!G98</f>
        <v>172.25</v>
      </c>
      <c r="M85" s="78">
        <f>ADM!G99</f>
        <v>178.17999999999998</v>
      </c>
    </row>
    <row r="86" spans="1:13" ht="15.75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ht="15.75" x14ac:dyDescent="0.2">
      <c r="A87" s="383" t="s">
        <v>783</v>
      </c>
      <c r="B87" s="384"/>
      <c r="C87" s="384"/>
      <c r="D87" s="384"/>
      <c r="E87" s="384"/>
      <c r="F87" s="384"/>
      <c r="G87" s="384"/>
      <c r="H87" s="384"/>
      <c r="I87" s="384"/>
      <c r="J87" s="384"/>
      <c r="K87" s="384"/>
      <c r="L87" s="384"/>
      <c r="M87" s="385"/>
    </row>
    <row r="88" spans="1:13" ht="15.75" x14ac:dyDescent="0.2">
      <c r="A88" s="386" t="s">
        <v>610</v>
      </c>
      <c r="B88" s="368"/>
      <c r="C88" s="368"/>
      <c r="D88" s="368"/>
      <c r="E88" s="369"/>
      <c r="F88" s="92" t="s">
        <v>565</v>
      </c>
      <c r="G88" s="452" t="s">
        <v>538</v>
      </c>
      <c r="H88" s="453"/>
      <c r="I88" s="453"/>
      <c r="J88" s="453"/>
      <c r="K88" s="453"/>
      <c r="L88" s="453"/>
      <c r="M88" s="454"/>
    </row>
    <row r="89" spans="1:13" ht="15.75" x14ac:dyDescent="0.2">
      <c r="A89" s="71" t="s">
        <v>563</v>
      </c>
      <c r="B89" s="397" t="s">
        <v>611</v>
      </c>
      <c r="C89" s="398"/>
      <c r="D89" s="398"/>
      <c r="E89" s="398"/>
      <c r="F89" s="146">
        <f>F52</f>
        <v>0.3680000000000001</v>
      </c>
      <c r="G89" s="72">
        <f>ENG!G102</f>
        <v>586.14999999999986</v>
      </c>
      <c r="H89" s="72">
        <f>SUP!G103</f>
        <v>850.85</v>
      </c>
      <c r="I89" s="72">
        <f>MEC!G103</f>
        <v>501.14</v>
      </c>
      <c r="J89" s="72">
        <f>ELE!G103</f>
        <v>628.08000000000015</v>
      </c>
      <c r="K89" s="72">
        <f>OPE!G103</f>
        <v>501.14</v>
      </c>
      <c r="L89" s="72">
        <f>AUX!G102</f>
        <v>425.03000000000003</v>
      </c>
      <c r="M89" s="72">
        <f>M52</f>
        <v>439.66</v>
      </c>
    </row>
    <row r="90" spans="1:13" ht="15.75" x14ac:dyDescent="0.2">
      <c r="A90" s="73" t="s">
        <v>576</v>
      </c>
      <c r="B90" s="390" t="s">
        <v>564</v>
      </c>
      <c r="C90" s="391"/>
      <c r="D90" s="391"/>
      <c r="E90" s="391"/>
      <c r="F90" s="147">
        <f>F59</f>
        <v>0.152</v>
      </c>
      <c r="G90" s="74">
        <f>ENG!G103</f>
        <v>242.11</v>
      </c>
      <c r="H90" s="74">
        <f>SUP!G104</f>
        <v>351.44</v>
      </c>
      <c r="I90" s="74">
        <f>MEC!G104</f>
        <v>206.99</v>
      </c>
      <c r="J90" s="74">
        <f>ELE!G104</f>
        <v>259.43</v>
      </c>
      <c r="K90" s="74">
        <f>OPE!G104</f>
        <v>206.99</v>
      </c>
      <c r="L90" s="74">
        <f>AUX!G103</f>
        <v>175.54999999999998</v>
      </c>
      <c r="M90" s="74">
        <f>M59</f>
        <v>181.60999999999999</v>
      </c>
    </row>
    <row r="91" spans="1:13" ht="15.75" x14ac:dyDescent="0.2">
      <c r="A91" s="73" t="s">
        <v>584</v>
      </c>
      <c r="B91" s="390" t="s">
        <v>585</v>
      </c>
      <c r="C91" s="391"/>
      <c r="D91" s="391"/>
      <c r="E91" s="391"/>
      <c r="F91" s="147">
        <f>F64</f>
        <v>2.5333333333333333E-4</v>
      </c>
      <c r="G91" s="74">
        <f>ENG!G104</f>
        <v>0.39</v>
      </c>
      <c r="H91" s="74">
        <f>SUP!G105</f>
        <v>0.56999999999999995</v>
      </c>
      <c r="I91" s="74">
        <f>MEC!G105</f>
        <v>0.34</v>
      </c>
      <c r="J91" s="74">
        <f>ELE!G105</f>
        <v>0.42</v>
      </c>
      <c r="K91" s="74">
        <f>OPE!G105</f>
        <v>0.34</v>
      </c>
      <c r="L91" s="74">
        <f>AUX!G104</f>
        <v>0.28000000000000003</v>
      </c>
      <c r="M91" s="74">
        <f>M64</f>
        <v>0.3</v>
      </c>
    </row>
    <row r="92" spans="1:13" ht="15.75" x14ac:dyDescent="0.2">
      <c r="A92" s="73" t="s">
        <v>590</v>
      </c>
      <c r="B92" s="390" t="s">
        <v>612</v>
      </c>
      <c r="C92" s="391"/>
      <c r="D92" s="391"/>
      <c r="E92" s="391"/>
      <c r="F92" s="147">
        <f>F73</f>
        <v>8.2299999999999998E-2</v>
      </c>
      <c r="G92" s="74">
        <f>ENG!G105</f>
        <v>131.07</v>
      </c>
      <c r="H92" s="74">
        <f>SUP!G106</f>
        <v>190.26</v>
      </c>
      <c r="I92" s="74">
        <f>MEC!G106</f>
        <v>112.07</v>
      </c>
      <c r="J92" s="74">
        <f>ELE!G106</f>
        <v>140.44</v>
      </c>
      <c r="K92" s="74">
        <f>OPE!G106</f>
        <v>112.07</v>
      </c>
      <c r="L92" s="74">
        <f>AUX!G105</f>
        <v>95.03</v>
      </c>
      <c r="M92" s="74">
        <f>M73</f>
        <v>98.3</v>
      </c>
    </row>
    <row r="93" spans="1:13" ht="15.75" x14ac:dyDescent="0.2">
      <c r="A93" s="73" t="s">
        <v>600</v>
      </c>
      <c r="B93" s="390" t="s">
        <v>613</v>
      </c>
      <c r="C93" s="391"/>
      <c r="D93" s="391"/>
      <c r="E93" s="391"/>
      <c r="F93" s="147">
        <f>F85</f>
        <v>0.14915</v>
      </c>
      <c r="G93" s="74">
        <f>ENG!G106</f>
        <v>237.56</v>
      </c>
      <c r="H93" s="74">
        <f>SUP!G107</f>
        <v>344.84</v>
      </c>
      <c r="I93" s="74">
        <f>MEC!G107</f>
        <v>203.11</v>
      </c>
      <c r="J93" s="74">
        <f>ELE!G107</f>
        <v>254.55</v>
      </c>
      <c r="K93" s="74">
        <f>OPE!G107</f>
        <v>203.11</v>
      </c>
      <c r="L93" s="74">
        <f>AUX!G106</f>
        <v>172.25</v>
      </c>
      <c r="M93" s="74">
        <f>M85</f>
        <v>178.17999999999998</v>
      </c>
    </row>
    <row r="94" spans="1:13" ht="15.75" x14ac:dyDescent="0.2">
      <c r="A94" s="75" t="s">
        <v>614</v>
      </c>
      <c r="B94" s="392" t="s">
        <v>549</v>
      </c>
      <c r="C94" s="393"/>
      <c r="D94" s="393"/>
      <c r="E94" s="393"/>
      <c r="F94" s="148"/>
      <c r="G94" s="76">
        <f>ENG!G107</f>
        <v>0</v>
      </c>
      <c r="H94" s="76">
        <f>SUP!G108</f>
        <v>0</v>
      </c>
      <c r="I94" s="76">
        <f>MEC!G108</f>
        <v>0</v>
      </c>
      <c r="J94" s="76">
        <f>ELE!G108</f>
        <v>0</v>
      </c>
      <c r="K94" s="76">
        <f>OPE!G108</f>
        <v>0</v>
      </c>
      <c r="L94" s="76">
        <f>AUX!G107</f>
        <v>0</v>
      </c>
      <c r="M94" s="76"/>
    </row>
    <row r="95" spans="1:13" ht="15.75" x14ac:dyDescent="0.25">
      <c r="A95" s="380" t="s">
        <v>615</v>
      </c>
      <c r="B95" s="415"/>
      <c r="C95" s="415"/>
      <c r="D95" s="415"/>
      <c r="E95" s="416"/>
      <c r="F95" s="149">
        <f>SUM(F89:F94)</f>
        <v>0.7517033333333335</v>
      </c>
      <c r="G95" s="105">
        <f>ENG!G108</f>
        <v>1197.2799999999997</v>
      </c>
      <c r="H95" s="105">
        <f>SUP!G109</f>
        <v>1737.9599999999998</v>
      </c>
      <c r="I95" s="105">
        <f>MEC!G109</f>
        <v>1023.65</v>
      </c>
      <c r="J95" s="105">
        <f>ELE!G109</f>
        <v>1282.92</v>
      </c>
      <c r="K95" s="105">
        <f>OPE!G109</f>
        <v>1023.65</v>
      </c>
      <c r="L95" s="105">
        <f>AUX!G108</f>
        <v>868.14</v>
      </c>
      <c r="M95" s="105">
        <f>SUM(M89:M94)</f>
        <v>898.04999999999984</v>
      </c>
    </row>
    <row r="96" spans="1:13" ht="15.75" x14ac:dyDescent="0.25">
      <c r="A96" s="16"/>
      <c r="B96" s="16"/>
      <c r="C96" s="16"/>
      <c r="D96" s="16"/>
      <c r="E96" s="16"/>
      <c r="F96" s="16"/>
      <c r="G96" s="290"/>
      <c r="H96" s="290"/>
      <c r="I96" s="290"/>
      <c r="J96" s="290"/>
      <c r="K96" s="290"/>
      <c r="L96" s="290"/>
      <c r="M96" s="290"/>
    </row>
    <row r="97" spans="1:13" ht="15.75" x14ac:dyDescent="0.2">
      <c r="A97" s="383" t="s">
        <v>794</v>
      </c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5"/>
    </row>
    <row r="98" spans="1:13" ht="15.75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ht="15.75" x14ac:dyDescent="0.2">
      <c r="A99" s="394" t="s">
        <v>616</v>
      </c>
      <c r="B99" s="395"/>
      <c r="C99" s="395"/>
      <c r="D99" s="395"/>
      <c r="E99" s="395"/>
      <c r="F99" s="395"/>
      <c r="G99" s="82">
        <f t="shared" ref="G99:M99" si="4">G21+G32+G39+G95</f>
        <v>3068.21</v>
      </c>
      <c r="H99" s="82">
        <f t="shared" si="4"/>
        <v>5072.33</v>
      </c>
      <c r="I99" s="82">
        <f t="shared" si="4"/>
        <v>3336.26</v>
      </c>
      <c r="J99" s="82">
        <f t="shared" si="4"/>
        <v>4048.2599999999998</v>
      </c>
      <c r="K99" s="82">
        <f t="shared" si="4"/>
        <v>3336.26</v>
      </c>
      <c r="L99" s="82">
        <f t="shared" si="4"/>
        <v>2666.81</v>
      </c>
      <c r="M99" s="82">
        <f t="shared" si="4"/>
        <v>3146.6299999999997</v>
      </c>
    </row>
    <row r="101" spans="1:13" ht="15.75" x14ac:dyDescent="0.2">
      <c r="A101" s="383" t="s">
        <v>791</v>
      </c>
      <c r="B101" s="384"/>
      <c r="C101" s="384"/>
      <c r="D101" s="384"/>
      <c r="E101" s="384"/>
      <c r="F101" s="384"/>
      <c r="G101" s="384"/>
      <c r="H101" s="384"/>
      <c r="I101" s="384"/>
      <c r="J101" s="384"/>
      <c r="K101" s="384"/>
      <c r="L101" s="384"/>
      <c r="M101" s="385"/>
    </row>
    <row r="102" spans="1:13" ht="15.75" x14ac:dyDescent="0.2">
      <c r="A102" s="95">
        <v>5</v>
      </c>
      <c r="B102" s="418" t="s">
        <v>617</v>
      </c>
      <c r="C102" s="419"/>
      <c r="D102" s="419"/>
      <c r="E102" s="420"/>
      <c r="F102" s="101" t="s">
        <v>565</v>
      </c>
      <c r="G102" s="456" t="s">
        <v>538</v>
      </c>
      <c r="H102" s="457"/>
      <c r="I102" s="457"/>
      <c r="J102" s="457"/>
      <c r="K102" s="457"/>
      <c r="L102" s="457"/>
      <c r="M102" s="458"/>
    </row>
    <row r="103" spans="1:13" ht="15.75" x14ac:dyDescent="0.25">
      <c r="A103" s="70" t="s">
        <v>344</v>
      </c>
      <c r="B103" s="326" t="s">
        <v>618</v>
      </c>
      <c r="C103" s="327"/>
      <c r="D103" s="327"/>
      <c r="E103" s="328"/>
      <c r="F103" s="173">
        <v>0.05</v>
      </c>
      <c r="G103" s="172">
        <f>TRUNC($F$103*G99,2)</f>
        <v>153.41</v>
      </c>
      <c r="H103" s="172">
        <f t="shared" ref="H103:M103" si="5">TRUNC($F$103*H99,2)</f>
        <v>253.61</v>
      </c>
      <c r="I103" s="172">
        <f t="shared" si="5"/>
        <v>166.81</v>
      </c>
      <c r="J103" s="172">
        <f t="shared" si="5"/>
        <v>202.41</v>
      </c>
      <c r="K103" s="172">
        <f t="shared" si="5"/>
        <v>166.81</v>
      </c>
      <c r="L103" s="172">
        <f t="shared" si="5"/>
        <v>133.34</v>
      </c>
      <c r="M103" s="172">
        <f t="shared" si="5"/>
        <v>157.33000000000001</v>
      </c>
    </row>
    <row r="104" spans="1:13" ht="15.75" x14ac:dyDescent="0.25">
      <c r="A104" s="145" t="s">
        <v>341</v>
      </c>
      <c r="B104" s="329" t="s">
        <v>619</v>
      </c>
      <c r="C104" s="330"/>
      <c r="D104" s="330"/>
      <c r="E104" s="331"/>
      <c r="F104" s="174">
        <v>5.2999999999999999E-2</v>
      </c>
      <c r="G104" s="83">
        <f>TRUNC($F$104*(G99+G103),2)</f>
        <v>170.74</v>
      </c>
      <c r="H104" s="83">
        <f t="shared" ref="H104:M104" si="6">TRUNC($F$104*(H99+H103),2)</f>
        <v>282.27</v>
      </c>
      <c r="I104" s="83">
        <f t="shared" si="6"/>
        <v>185.66</v>
      </c>
      <c r="J104" s="83">
        <f t="shared" si="6"/>
        <v>225.28</v>
      </c>
      <c r="K104" s="83">
        <f t="shared" si="6"/>
        <v>185.66</v>
      </c>
      <c r="L104" s="83">
        <f t="shared" si="6"/>
        <v>148.4</v>
      </c>
      <c r="M104" s="83">
        <f t="shared" si="6"/>
        <v>175.1</v>
      </c>
    </row>
    <row r="105" spans="1:13" ht="15.75" x14ac:dyDescent="0.25">
      <c r="A105" s="145" t="s">
        <v>342</v>
      </c>
      <c r="B105" s="329" t="s">
        <v>620</v>
      </c>
      <c r="C105" s="330"/>
      <c r="D105" s="330"/>
      <c r="E105" s="331"/>
      <c r="F105" s="124">
        <f>SUM(F106:F109)</f>
        <v>0.14250000000000002</v>
      </c>
      <c r="G105" s="83">
        <f>TRUNC(((G99+G103+G104)/(1-$F$105))*$F$105,2)</f>
        <v>563.74</v>
      </c>
      <c r="H105" s="83">
        <f t="shared" ref="H105:M105" si="7">TRUNC(((H99+H103+H104)/(1-$F$105))*$F$105,2)</f>
        <v>931.97</v>
      </c>
      <c r="I105" s="83">
        <f t="shared" si="7"/>
        <v>612.99</v>
      </c>
      <c r="J105" s="83">
        <f t="shared" si="7"/>
        <v>743.81</v>
      </c>
      <c r="K105" s="83">
        <f t="shared" si="7"/>
        <v>612.99</v>
      </c>
      <c r="L105" s="83">
        <f t="shared" si="7"/>
        <v>489.99</v>
      </c>
      <c r="M105" s="83">
        <f t="shared" si="7"/>
        <v>578.15</v>
      </c>
    </row>
    <row r="106" spans="1:13" ht="15.75" x14ac:dyDescent="0.25">
      <c r="A106" s="145"/>
      <c r="B106" s="329" t="s">
        <v>621</v>
      </c>
      <c r="C106" s="330"/>
      <c r="D106" s="330"/>
      <c r="E106" s="331"/>
      <c r="F106" s="175">
        <v>9.2499999999999999E-2</v>
      </c>
      <c r="G106" s="83"/>
      <c r="H106" s="83"/>
      <c r="I106" s="83"/>
      <c r="J106" s="83"/>
      <c r="K106" s="83"/>
      <c r="L106" s="83"/>
      <c r="M106" s="83"/>
    </row>
    <row r="107" spans="1:13" ht="15.75" x14ac:dyDescent="0.25">
      <c r="A107" s="145"/>
      <c r="B107" s="329" t="s">
        <v>622</v>
      </c>
      <c r="C107" s="330"/>
      <c r="D107" s="330"/>
      <c r="E107" s="331"/>
      <c r="F107" s="175"/>
      <c r="G107" s="83"/>
      <c r="H107" s="83"/>
      <c r="I107" s="83"/>
      <c r="J107" s="83"/>
      <c r="K107" s="83"/>
      <c r="L107" s="83"/>
      <c r="M107" s="83"/>
    </row>
    <row r="108" spans="1:13" ht="15.75" x14ac:dyDescent="0.25">
      <c r="A108" s="145"/>
      <c r="B108" s="329" t="s">
        <v>623</v>
      </c>
      <c r="C108" s="330"/>
      <c r="D108" s="330"/>
      <c r="E108" s="331"/>
      <c r="F108" s="175">
        <v>0.05</v>
      </c>
      <c r="G108" s="83"/>
      <c r="H108" s="83"/>
      <c r="I108" s="83"/>
      <c r="J108" s="83"/>
      <c r="K108" s="83"/>
      <c r="L108" s="83"/>
      <c r="M108" s="83"/>
    </row>
    <row r="109" spans="1:13" ht="15.75" x14ac:dyDescent="0.25">
      <c r="A109" s="145"/>
      <c r="B109" s="306" t="s">
        <v>624</v>
      </c>
      <c r="C109" s="307"/>
      <c r="D109" s="307"/>
      <c r="E109" s="308"/>
      <c r="F109" s="175"/>
      <c r="G109" s="84"/>
      <c r="H109" s="84"/>
      <c r="I109" s="84"/>
      <c r="J109" s="84"/>
      <c r="K109" s="84"/>
      <c r="L109" s="84"/>
      <c r="M109" s="84"/>
    </row>
    <row r="110" spans="1:13" ht="15.75" x14ac:dyDescent="0.25">
      <c r="A110" s="412" t="s">
        <v>625</v>
      </c>
      <c r="B110" s="413"/>
      <c r="C110" s="413"/>
      <c r="D110" s="413"/>
      <c r="E110" s="414"/>
      <c r="F110" s="103"/>
      <c r="G110" s="160">
        <f t="shared" ref="G110:M110" si="8">SUM(G103:G109)</f>
        <v>887.89</v>
      </c>
      <c r="H110" s="104">
        <f t="shared" si="8"/>
        <v>1467.85</v>
      </c>
      <c r="I110" s="160">
        <f>SUM(I103:I109)</f>
        <v>965.46</v>
      </c>
      <c r="J110" s="160">
        <f t="shared" si="8"/>
        <v>1171.5</v>
      </c>
      <c r="K110" s="160">
        <f t="shared" si="8"/>
        <v>965.46</v>
      </c>
      <c r="L110" s="160">
        <f t="shared" si="8"/>
        <v>771.73</v>
      </c>
      <c r="M110" s="160">
        <f t="shared" si="8"/>
        <v>910.57999999999993</v>
      </c>
    </row>
    <row r="111" spans="1:13" ht="15.75" x14ac:dyDescent="0.25">
      <c r="A111" s="16"/>
      <c r="B111" s="16"/>
      <c r="C111" s="16"/>
      <c r="D111" s="16"/>
      <c r="E111" s="16"/>
      <c r="F111" s="16"/>
      <c r="G111" s="290"/>
      <c r="H111" s="16"/>
      <c r="I111" s="16"/>
      <c r="J111" s="16"/>
      <c r="K111" s="16"/>
      <c r="L111" s="16"/>
      <c r="M111" s="16"/>
    </row>
    <row r="112" spans="1:13" ht="15.75" x14ac:dyDescent="0.2">
      <c r="A112" s="421" t="s">
        <v>790</v>
      </c>
      <c r="B112" s="422"/>
      <c r="C112" s="422"/>
      <c r="D112" s="422"/>
      <c r="E112" s="422"/>
      <c r="F112" s="422"/>
      <c r="G112" s="422"/>
      <c r="H112" s="422"/>
      <c r="I112" s="422"/>
      <c r="J112" s="422"/>
      <c r="K112" s="422"/>
      <c r="L112" s="422"/>
      <c r="M112" s="423"/>
    </row>
    <row r="113" spans="1:13" ht="14.25" customHeight="1" x14ac:dyDescent="0.2">
      <c r="A113" s="383" t="s">
        <v>626</v>
      </c>
      <c r="B113" s="384"/>
      <c r="C113" s="384"/>
      <c r="D113" s="384"/>
      <c r="E113" s="384"/>
      <c r="F113" s="384"/>
      <c r="G113" s="452" t="s">
        <v>538</v>
      </c>
      <c r="H113" s="453"/>
      <c r="I113" s="453"/>
      <c r="J113" s="453"/>
      <c r="K113" s="453"/>
      <c r="L113" s="453"/>
      <c r="M113" s="454"/>
    </row>
    <row r="114" spans="1:13" ht="15.75" x14ac:dyDescent="0.25">
      <c r="A114" s="85" t="s">
        <v>344</v>
      </c>
      <c r="B114" s="424" t="s">
        <v>767</v>
      </c>
      <c r="C114" s="425"/>
      <c r="D114" s="425"/>
      <c r="E114" s="425"/>
      <c r="F114" s="425"/>
      <c r="G114" s="86">
        <f t="shared" ref="G114:M114" si="9">G21</f>
        <v>1592.9</v>
      </c>
      <c r="H114" s="86">
        <f t="shared" si="9"/>
        <v>2312.19</v>
      </c>
      <c r="I114" s="86">
        <f t="shared" si="9"/>
        <v>1361.8</v>
      </c>
      <c r="J114" s="86">
        <f t="shared" si="9"/>
        <v>1706.84</v>
      </c>
      <c r="K114" s="86">
        <f t="shared" si="9"/>
        <v>1361.8</v>
      </c>
      <c r="L114" s="86">
        <f t="shared" si="9"/>
        <v>1155</v>
      </c>
      <c r="M114" s="86">
        <f t="shared" si="9"/>
        <v>1194.8499999999999</v>
      </c>
    </row>
    <row r="115" spans="1:13" ht="15.75" x14ac:dyDescent="0.25">
      <c r="A115" s="85" t="s">
        <v>341</v>
      </c>
      <c r="B115" s="424" t="s">
        <v>768</v>
      </c>
      <c r="C115" s="425"/>
      <c r="D115" s="425"/>
      <c r="E115" s="425"/>
      <c r="F115" s="425"/>
      <c r="G115" s="86">
        <f t="shared" ref="G115:M115" si="10">G32</f>
        <v>216</v>
      </c>
      <c r="H115" s="86">
        <f t="shared" si="10"/>
        <v>924.66</v>
      </c>
      <c r="I115" s="86">
        <f t="shared" si="10"/>
        <v>853.29</v>
      </c>
      <c r="J115" s="86">
        <f t="shared" si="10"/>
        <v>960.98</v>
      </c>
      <c r="K115" s="86">
        <f t="shared" si="10"/>
        <v>853.29</v>
      </c>
      <c r="L115" s="86">
        <f t="shared" si="10"/>
        <v>546.15</v>
      </c>
      <c r="M115" s="86">
        <f t="shared" si="10"/>
        <v>991.69999999999993</v>
      </c>
    </row>
    <row r="116" spans="1:13" ht="15.75" x14ac:dyDescent="0.25">
      <c r="A116" s="85" t="s">
        <v>342</v>
      </c>
      <c r="B116" s="424" t="s">
        <v>772</v>
      </c>
      <c r="C116" s="425"/>
      <c r="D116" s="425"/>
      <c r="E116" s="425"/>
      <c r="F116" s="425"/>
      <c r="G116" s="86">
        <f t="shared" ref="G116:M116" si="11">G39</f>
        <v>62.03</v>
      </c>
      <c r="H116" s="86">
        <f t="shared" si="11"/>
        <v>97.52000000000001</v>
      </c>
      <c r="I116" s="86">
        <f t="shared" si="11"/>
        <v>97.52000000000001</v>
      </c>
      <c r="J116" s="86">
        <f t="shared" si="11"/>
        <v>97.52000000000001</v>
      </c>
      <c r="K116" s="86">
        <f t="shared" si="11"/>
        <v>97.52000000000001</v>
      </c>
      <c r="L116" s="86">
        <f t="shared" si="11"/>
        <v>97.52000000000001</v>
      </c>
      <c r="M116" s="86">
        <f t="shared" si="11"/>
        <v>62.03</v>
      </c>
    </row>
    <row r="117" spans="1:13" ht="15.75" x14ac:dyDescent="0.25">
      <c r="A117" s="85" t="s">
        <v>343</v>
      </c>
      <c r="B117" s="424" t="s">
        <v>769</v>
      </c>
      <c r="C117" s="425"/>
      <c r="D117" s="425"/>
      <c r="E117" s="425"/>
      <c r="F117" s="425"/>
      <c r="G117" s="86">
        <f t="shared" ref="G117:M117" si="12">G95</f>
        <v>1197.2799999999997</v>
      </c>
      <c r="H117" s="86">
        <f t="shared" si="12"/>
        <v>1737.9599999999998</v>
      </c>
      <c r="I117" s="86">
        <f t="shared" si="12"/>
        <v>1023.65</v>
      </c>
      <c r="J117" s="86">
        <f t="shared" si="12"/>
        <v>1282.92</v>
      </c>
      <c r="K117" s="86">
        <f t="shared" si="12"/>
        <v>1023.65</v>
      </c>
      <c r="L117" s="86">
        <f t="shared" si="12"/>
        <v>868.14</v>
      </c>
      <c r="M117" s="86">
        <f t="shared" si="12"/>
        <v>898.04999999999984</v>
      </c>
    </row>
    <row r="118" spans="1:13" ht="15.75" x14ac:dyDescent="0.25">
      <c r="A118" s="426" t="s">
        <v>770</v>
      </c>
      <c r="B118" s="427"/>
      <c r="C118" s="427"/>
      <c r="D118" s="427"/>
      <c r="E118" s="427"/>
      <c r="F118" s="427"/>
      <c r="G118" s="87">
        <f t="shared" ref="G118:M118" si="13">SUM(G114:G117)</f>
        <v>3068.21</v>
      </c>
      <c r="H118" s="87">
        <f t="shared" si="13"/>
        <v>5072.33</v>
      </c>
      <c r="I118" s="87">
        <f t="shared" si="13"/>
        <v>3336.26</v>
      </c>
      <c r="J118" s="87">
        <f t="shared" si="13"/>
        <v>4048.2599999999998</v>
      </c>
      <c r="K118" s="87">
        <f t="shared" si="13"/>
        <v>3336.26</v>
      </c>
      <c r="L118" s="87">
        <f t="shared" si="13"/>
        <v>2666.81</v>
      </c>
      <c r="M118" s="87">
        <f t="shared" si="13"/>
        <v>3146.6299999999997</v>
      </c>
    </row>
    <row r="119" spans="1:13" ht="15.75" x14ac:dyDescent="0.25">
      <c r="A119" s="85" t="s">
        <v>518</v>
      </c>
      <c r="B119" s="424" t="s">
        <v>793</v>
      </c>
      <c r="C119" s="425"/>
      <c r="D119" s="425"/>
      <c r="E119" s="425"/>
      <c r="F119" s="425"/>
      <c r="G119" s="86">
        <f t="shared" ref="G119:M119" si="14">G110</f>
        <v>887.89</v>
      </c>
      <c r="H119" s="86">
        <f t="shared" si="14"/>
        <v>1467.85</v>
      </c>
      <c r="I119" s="86">
        <f t="shared" si="14"/>
        <v>965.46</v>
      </c>
      <c r="J119" s="86">
        <f t="shared" si="14"/>
        <v>1171.5</v>
      </c>
      <c r="K119" s="86">
        <f t="shared" si="14"/>
        <v>965.46</v>
      </c>
      <c r="L119" s="86">
        <f t="shared" si="14"/>
        <v>771.73</v>
      </c>
      <c r="M119" s="86">
        <f t="shared" si="14"/>
        <v>910.57999999999993</v>
      </c>
    </row>
    <row r="120" spans="1:13" ht="15.75" x14ac:dyDescent="0.25">
      <c r="A120" s="428" t="s">
        <v>792</v>
      </c>
      <c r="B120" s="429"/>
      <c r="C120" s="429"/>
      <c r="D120" s="429"/>
      <c r="E120" s="429"/>
      <c r="F120" s="429"/>
      <c r="G120" s="178">
        <f t="shared" ref="G120:M120" si="15">SUM(G118:G119)</f>
        <v>3956.1</v>
      </c>
      <c r="H120" s="178">
        <f t="shared" si="15"/>
        <v>6540.18</v>
      </c>
      <c r="I120" s="178">
        <f t="shared" si="15"/>
        <v>4301.72</v>
      </c>
      <c r="J120" s="178">
        <f t="shared" si="15"/>
        <v>5219.76</v>
      </c>
      <c r="K120" s="178">
        <f t="shared" si="15"/>
        <v>4301.72</v>
      </c>
      <c r="L120" s="178">
        <f t="shared" si="15"/>
        <v>3438.54</v>
      </c>
      <c r="M120" s="178">
        <f t="shared" si="15"/>
        <v>4057.2099999999996</v>
      </c>
    </row>
    <row r="121" spans="1:13" x14ac:dyDescent="0.2">
      <c r="G121" s="291"/>
      <c r="H121" s="293"/>
      <c r="I121" s="293"/>
      <c r="J121" s="293"/>
      <c r="K121" s="293"/>
      <c r="L121" s="293"/>
      <c r="M121" s="293"/>
    </row>
    <row r="122" spans="1:13" ht="15.75" x14ac:dyDescent="0.2">
      <c r="A122" s="459" t="s">
        <v>1167</v>
      </c>
      <c r="B122" s="459"/>
      <c r="C122" s="459"/>
      <c r="D122" s="459"/>
      <c r="E122" s="459"/>
      <c r="F122" s="459"/>
      <c r="G122" s="459"/>
      <c r="H122" s="459"/>
      <c r="I122" s="459"/>
      <c r="J122" s="459"/>
      <c r="K122" s="459"/>
    </row>
    <row r="123" spans="1:13" ht="63" customHeight="1" x14ac:dyDescent="0.2">
      <c r="A123" s="447" t="s">
        <v>627</v>
      </c>
      <c r="B123" s="447"/>
      <c r="C123" s="447"/>
      <c r="D123" s="447"/>
      <c r="E123" s="447"/>
      <c r="F123" s="203" t="s">
        <v>788</v>
      </c>
      <c r="G123" s="92" t="s">
        <v>638</v>
      </c>
      <c r="H123" s="203" t="s">
        <v>639</v>
      </c>
      <c r="I123" s="203" t="s">
        <v>641</v>
      </c>
      <c r="J123" s="203" t="s">
        <v>640</v>
      </c>
      <c r="K123" s="203" t="s">
        <v>628</v>
      </c>
    </row>
    <row r="124" spans="1:13" ht="30" customHeight="1" x14ac:dyDescent="0.2">
      <c r="A124" s="88" t="s">
        <v>344</v>
      </c>
      <c r="B124" s="444" t="s">
        <v>674</v>
      </c>
      <c r="C124" s="445"/>
      <c r="D124" s="445"/>
      <c r="E124" s="446"/>
      <c r="F124" s="201" t="s">
        <v>1183</v>
      </c>
      <c r="G124" s="292">
        <f>G120</f>
        <v>3956.1</v>
      </c>
      <c r="H124" s="144">
        <v>1</v>
      </c>
      <c r="I124" s="202">
        <f>TRUNC(G124*H124,2)</f>
        <v>3956.1</v>
      </c>
      <c r="J124" s="144">
        <v>1</v>
      </c>
      <c r="K124" s="202">
        <f>TRUNC(I124*J124,2)</f>
        <v>3956.1</v>
      </c>
    </row>
    <row r="125" spans="1:13" ht="33" customHeight="1" x14ac:dyDescent="0.2">
      <c r="A125" s="88" t="s">
        <v>341</v>
      </c>
      <c r="B125" s="444" t="s">
        <v>1154</v>
      </c>
      <c r="C125" s="445"/>
      <c r="D125" s="445"/>
      <c r="E125" s="446"/>
      <c r="F125" s="448" t="s">
        <v>789</v>
      </c>
      <c r="G125" s="292">
        <f>H120</f>
        <v>6540.18</v>
      </c>
      <c r="H125" s="144">
        <v>1</v>
      </c>
      <c r="I125" s="202">
        <f t="shared" ref="I125:I130" si="16">TRUNC(G125*H125,2)</f>
        <v>6540.18</v>
      </c>
      <c r="J125" s="144">
        <v>1</v>
      </c>
      <c r="K125" s="202">
        <f t="shared" ref="K125:K130" si="17">TRUNC(I125*J125,2)</f>
        <v>6540.18</v>
      </c>
    </row>
    <row r="126" spans="1:13" ht="38.25" customHeight="1" x14ac:dyDescent="0.2">
      <c r="A126" s="88" t="s">
        <v>342</v>
      </c>
      <c r="B126" s="444" t="s">
        <v>677</v>
      </c>
      <c r="C126" s="445"/>
      <c r="D126" s="445"/>
      <c r="E126" s="446"/>
      <c r="F126" s="449"/>
      <c r="G126" s="292">
        <f>I120</f>
        <v>4301.72</v>
      </c>
      <c r="H126" s="144">
        <v>1</v>
      </c>
      <c r="I126" s="202">
        <f t="shared" si="16"/>
        <v>4301.72</v>
      </c>
      <c r="J126" s="144">
        <v>2</v>
      </c>
      <c r="K126" s="202">
        <f t="shared" si="17"/>
        <v>8603.44</v>
      </c>
    </row>
    <row r="127" spans="1:13" ht="35.25" customHeight="1" x14ac:dyDescent="0.2">
      <c r="A127" s="88" t="s">
        <v>343</v>
      </c>
      <c r="B127" s="444" t="s">
        <v>678</v>
      </c>
      <c r="C127" s="445"/>
      <c r="D127" s="445"/>
      <c r="E127" s="446"/>
      <c r="F127" s="449"/>
      <c r="G127" s="292">
        <f>J120</f>
        <v>5219.76</v>
      </c>
      <c r="H127" s="144">
        <v>1</v>
      </c>
      <c r="I127" s="202">
        <f t="shared" si="16"/>
        <v>5219.76</v>
      </c>
      <c r="J127" s="144">
        <v>1</v>
      </c>
      <c r="K127" s="202">
        <f t="shared" si="17"/>
        <v>5219.76</v>
      </c>
    </row>
    <row r="128" spans="1:13" ht="37.5" customHeight="1" x14ac:dyDescent="0.2">
      <c r="A128" s="88" t="s">
        <v>518</v>
      </c>
      <c r="B128" s="444" t="s">
        <v>676</v>
      </c>
      <c r="C128" s="445"/>
      <c r="D128" s="445"/>
      <c r="E128" s="446"/>
      <c r="F128" s="449"/>
      <c r="G128" s="292">
        <f>K120</f>
        <v>4301.72</v>
      </c>
      <c r="H128" s="144">
        <v>1</v>
      </c>
      <c r="I128" s="202">
        <f t="shared" si="16"/>
        <v>4301.72</v>
      </c>
      <c r="J128" s="144">
        <v>2</v>
      </c>
      <c r="K128" s="202">
        <f t="shared" si="17"/>
        <v>8603.44</v>
      </c>
    </row>
    <row r="129" spans="1:11" ht="33" customHeight="1" x14ac:dyDescent="0.2">
      <c r="A129" s="88" t="s">
        <v>544</v>
      </c>
      <c r="B129" s="444" t="s">
        <v>679</v>
      </c>
      <c r="C129" s="445"/>
      <c r="D129" s="445"/>
      <c r="E129" s="446"/>
      <c r="F129" s="449"/>
      <c r="G129" s="292">
        <f>L120</f>
        <v>3438.54</v>
      </c>
      <c r="H129" s="144">
        <v>1</v>
      </c>
      <c r="I129" s="202">
        <f t="shared" si="16"/>
        <v>3438.54</v>
      </c>
      <c r="J129" s="144">
        <v>3</v>
      </c>
      <c r="K129" s="202">
        <f t="shared" si="17"/>
        <v>10315.620000000001</v>
      </c>
    </row>
    <row r="130" spans="1:11" ht="37.5" customHeight="1" x14ac:dyDescent="0.2">
      <c r="A130" s="88" t="s">
        <v>546</v>
      </c>
      <c r="B130" s="444" t="s">
        <v>680</v>
      </c>
      <c r="C130" s="445"/>
      <c r="D130" s="445"/>
      <c r="E130" s="446"/>
      <c r="F130" s="450"/>
      <c r="G130" s="292">
        <f>M120</f>
        <v>4057.2099999999996</v>
      </c>
      <c r="H130" s="144">
        <v>1</v>
      </c>
      <c r="I130" s="202">
        <f t="shared" si="16"/>
        <v>4057.21</v>
      </c>
      <c r="J130" s="144">
        <v>1</v>
      </c>
      <c r="K130" s="202">
        <f t="shared" si="17"/>
        <v>4057.21</v>
      </c>
    </row>
    <row r="131" spans="1:11" ht="15.75" x14ac:dyDescent="0.25">
      <c r="A131" s="455" t="s">
        <v>1168</v>
      </c>
      <c r="B131" s="455"/>
      <c r="C131" s="455"/>
      <c r="D131" s="455"/>
      <c r="E131" s="455"/>
      <c r="F131" s="455"/>
      <c r="G131" s="455"/>
      <c r="H131" s="455"/>
      <c r="I131" s="455"/>
      <c r="J131" s="443">
        <f>SUM(K124:K130)</f>
        <v>47295.750000000007</v>
      </c>
      <c r="K131" s="443"/>
    </row>
  </sheetData>
  <mergeCells count="139">
    <mergeCell ref="B13:E13"/>
    <mergeCell ref="B14:E14"/>
    <mergeCell ref="B15:E15"/>
    <mergeCell ref="B24:E24"/>
    <mergeCell ref="B38:E38"/>
    <mergeCell ref="A39:E39"/>
    <mergeCell ref="B43:E43"/>
    <mergeCell ref="B44:E44"/>
    <mergeCell ref="G43:M43"/>
    <mergeCell ref="A42:M42"/>
    <mergeCell ref="A41:M41"/>
    <mergeCell ref="B29:E29"/>
    <mergeCell ref="B30:E30"/>
    <mergeCell ref="A32:E32"/>
    <mergeCell ref="B34:E34"/>
    <mergeCell ref="B36:E36"/>
    <mergeCell ref="B37:E37"/>
    <mergeCell ref="B35:E35"/>
    <mergeCell ref="B31:E31"/>
    <mergeCell ref="G34:M34"/>
    <mergeCell ref="A33:M33"/>
    <mergeCell ref="A5:F5"/>
    <mergeCell ref="A6:F6"/>
    <mergeCell ref="A7:F7"/>
    <mergeCell ref="A8:F8"/>
    <mergeCell ref="B25:E25"/>
    <mergeCell ref="B26:E26"/>
    <mergeCell ref="B27:E27"/>
    <mergeCell ref="B28:E28"/>
    <mergeCell ref="A23:M23"/>
    <mergeCell ref="B16:E16"/>
    <mergeCell ref="B17:E17"/>
    <mergeCell ref="B18:E18"/>
    <mergeCell ref="B19:E19"/>
    <mergeCell ref="B20:E20"/>
    <mergeCell ref="A21:E21"/>
    <mergeCell ref="M28:M29"/>
    <mergeCell ref="L28:L29"/>
    <mergeCell ref="J28:J29"/>
    <mergeCell ref="G24:M24"/>
    <mergeCell ref="H28:H29"/>
    <mergeCell ref="A10:M10"/>
    <mergeCell ref="G12:M12"/>
    <mergeCell ref="A11:E11"/>
    <mergeCell ref="B12:E12"/>
    <mergeCell ref="G61:M61"/>
    <mergeCell ref="A60:M60"/>
    <mergeCell ref="B51:E51"/>
    <mergeCell ref="A52:E52"/>
    <mergeCell ref="B54:E54"/>
    <mergeCell ref="B55:E55"/>
    <mergeCell ref="B56:E56"/>
    <mergeCell ref="B45:E45"/>
    <mergeCell ref="B46:E46"/>
    <mergeCell ref="B47:E47"/>
    <mergeCell ref="B48:E48"/>
    <mergeCell ref="B49:E49"/>
    <mergeCell ref="B50:E50"/>
    <mergeCell ref="A53:M53"/>
    <mergeCell ref="B63:E63"/>
    <mergeCell ref="A64:E64"/>
    <mergeCell ref="B66:E66"/>
    <mergeCell ref="B67:E67"/>
    <mergeCell ref="B68:E68"/>
    <mergeCell ref="A57:E57"/>
    <mergeCell ref="B58:E58"/>
    <mergeCell ref="A59:E59"/>
    <mergeCell ref="B61:E61"/>
    <mergeCell ref="B62:E62"/>
    <mergeCell ref="B76:E76"/>
    <mergeCell ref="B77:E77"/>
    <mergeCell ref="B78:E78"/>
    <mergeCell ref="B79:E79"/>
    <mergeCell ref="B80:E80"/>
    <mergeCell ref="B81:E81"/>
    <mergeCell ref="B69:E69"/>
    <mergeCell ref="B70:E70"/>
    <mergeCell ref="B71:E71"/>
    <mergeCell ref="B72:E72"/>
    <mergeCell ref="A73:E73"/>
    <mergeCell ref="A95:E95"/>
    <mergeCell ref="A99:F99"/>
    <mergeCell ref="B129:E129"/>
    <mergeCell ref="B82:E82"/>
    <mergeCell ref="A83:E83"/>
    <mergeCell ref="B84:E84"/>
    <mergeCell ref="A85:E85"/>
    <mergeCell ref="A88:E88"/>
    <mergeCell ref="B89:E89"/>
    <mergeCell ref="B90:E90"/>
    <mergeCell ref="B91:E91"/>
    <mergeCell ref="B92:E92"/>
    <mergeCell ref="B102:E102"/>
    <mergeCell ref="B103:E103"/>
    <mergeCell ref="B104:E104"/>
    <mergeCell ref="A122:K122"/>
    <mergeCell ref="B93:E93"/>
    <mergeCell ref="B94:E94"/>
    <mergeCell ref="A97:M97"/>
    <mergeCell ref="G88:M88"/>
    <mergeCell ref="A87:M87"/>
    <mergeCell ref="A1:M1"/>
    <mergeCell ref="A2:M2"/>
    <mergeCell ref="A3:M3"/>
    <mergeCell ref="I28:I29"/>
    <mergeCell ref="K28:K29"/>
    <mergeCell ref="G113:M113"/>
    <mergeCell ref="A112:M112"/>
    <mergeCell ref="B130:E130"/>
    <mergeCell ref="A131:I131"/>
    <mergeCell ref="G102:M102"/>
    <mergeCell ref="A101:M101"/>
    <mergeCell ref="B127:E127"/>
    <mergeCell ref="B128:E128"/>
    <mergeCell ref="G76:M76"/>
    <mergeCell ref="A75:M75"/>
    <mergeCell ref="G66:M66"/>
    <mergeCell ref="A65:M65"/>
    <mergeCell ref="G54:M54"/>
    <mergeCell ref="B105:E105"/>
    <mergeCell ref="B106:E106"/>
    <mergeCell ref="B107:E107"/>
    <mergeCell ref="B108:E108"/>
    <mergeCell ref="B109:E109"/>
    <mergeCell ref="A110:E110"/>
    <mergeCell ref="J131:K131"/>
    <mergeCell ref="B124:E124"/>
    <mergeCell ref="B125:E125"/>
    <mergeCell ref="B126:E126"/>
    <mergeCell ref="A123:E123"/>
    <mergeCell ref="A118:F118"/>
    <mergeCell ref="B119:F119"/>
    <mergeCell ref="A120:F120"/>
    <mergeCell ref="A113:F113"/>
    <mergeCell ref="B114:F114"/>
    <mergeCell ref="B115:F115"/>
    <mergeCell ref="B116:F116"/>
    <mergeCell ref="B117:F117"/>
    <mergeCell ref="F125:F130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4294967295" verticalDpi="4294967295" r:id="rId1"/>
  <rowBreaks count="1" manualBreakCount="1">
    <brk id="96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view="pageBreakPreview" zoomScale="90" zoomScaleNormal="100" zoomScaleSheetLayoutView="90" workbookViewId="0">
      <selection activeCell="D10" sqref="D10"/>
    </sheetView>
  </sheetViews>
  <sheetFormatPr defaultColWidth="13.5703125" defaultRowHeight="15.75" x14ac:dyDescent="0.25"/>
  <cols>
    <col min="1" max="1" width="7.5703125" style="109" customWidth="1"/>
    <col min="2" max="2" width="51.5703125" style="109" customWidth="1"/>
    <col min="3" max="3" width="12.28515625" style="109" customWidth="1"/>
    <col min="4" max="4" width="14.42578125" style="109" customWidth="1"/>
    <col min="5" max="5" width="15.7109375" style="109" customWidth="1"/>
    <col min="6" max="6" width="16.28515625" style="109" customWidth="1"/>
    <col min="7" max="8" width="17.28515625" style="109" customWidth="1"/>
    <col min="9" max="9" width="16" style="109" customWidth="1"/>
    <col min="10" max="10" width="15.7109375" style="109" customWidth="1"/>
    <col min="11" max="11" width="18.42578125" style="109" customWidth="1"/>
    <col min="12" max="16384" width="13.5703125" style="109"/>
  </cols>
  <sheetData>
    <row r="1" spans="1:20" s="14" customFormat="1" ht="15.6" customHeight="1" x14ac:dyDescent="0.25">
      <c r="A1" s="341" t="s">
        <v>1155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63"/>
      <c r="M1" s="63"/>
      <c r="N1" s="63"/>
      <c r="O1" s="63"/>
      <c r="P1" s="63"/>
      <c r="Q1" s="63"/>
      <c r="R1" s="63"/>
      <c r="S1" s="63"/>
      <c r="T1" s="63"/>
    </row>
    <row r="2" spans="1:20" s="15" customFormat="1" ht="15.6" customHeight="1" x14ac:dyDescent="0.25">
      <c r="A2" s="463" t="s">
        <v>1112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63"/>
      <c r="M2" s="63"/>
      <c r="N2" s="63"/>
      <c r="O2" s="63"/>
      <c r="P2" s="63"/>
      <c r="Q2" s="63"/>
      <c r="R2" s="63"/>
      <c r="S2" s="63"/>
      <c r="T2" s="63"/>
    </row>
    <row r="3" spans="1:20" s="15" customFormat="1" ht="15.6" customHeight="1" x14ac:dyDescent="0.25">
      <c r="A3" s="463" t="s">
        <v>681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63"/>
      <c r="M3" s="63"/>
      <c r="N3" s="63"/>
      <c r="O3" s="63"/>
      <c r="P3" s="63"/>
      <c r="Q3" s="63"/>
      <c r="R3" s="63"/>
      <c r="S3" s="63"/>
      <c r="T3" s="63"/>
    </row>
    <row r="4" spans="1:20" s="15" customFormat="1" ht="15.6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s="16" customFormat="1" ht="15.75" customHeight="1" x14ac:dyDescent="0.25">
      <c r="A5" s="465" t="s">
        <v>1113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</row>
    <row r="7" spans="1:20" s="108" customFormat="1" ht="63" x14ac:dyDescent="0.2">
      <c r="A7" s="239" t="s">
        <v>132</v>
      </c>
      <c r="B7" s="239" t="s">
        <v>670</v>
      </c>
      <c r="C7" s="239" t="s">
        <v>671</v>
      </c>
      <c r="D7" s="239" t="s">
        <v>672</v>
      </c>
      <c r="E7" s="239" t="s">
        <v>684</v>
      </c>
      <c r="F7" s="239" t="s">
        <v>685</v>
      </c>
      <c r="G7" s="239" t="s">
        <v>682</v>
      </c>
      <c r="H7" s="239" t="s">
        <v>683</v>
      </c>
      <c r="I7" s="239" t="s">
        <v>686</v>
      </c>
      <c r="J7" s="239" t="s">
        <v>687</v>
      </c>
      <c r="K7" s="239" t="s">
        <v>673</v>
      </c>
    </row>
    <row r="8" spans="1:20" s="108" customFormat="1" x14ac:dyDescent="0.2">
      <c r="A8" s="241">
        <v>1</v>
      </c>
      <c r="B8" s="242" t="s">
        <v>674</v>
      </c>
      <c r="C8" s="243" t="s">
        <v>675</v>
      </c>
      <c r="D8" s="244">
        <f>TRUNC(ENG!G131/40,2)</f>
        <v>98.9</v>
      </c>
      <c r="E8" s="244">
        <f>TRUNC(D8*1.5,2)</f>
        <v>148.35</v>
      </c>
      <c r="F8" s="244">
        <f>TRUNC(D8*2,2)</f>
        <v>197.8</v>
      </c>
      <c r="G8" s="245">
        <v>1</v>
      </c>
      <c r="H8" s="245">
        <v>1</v>
      </c>
      <c r="I8" s="244">
        <f>TRUNC(E8*G8,2)</f>
        <v>148.35</v>
      </c>
      <c r="J8" s="244">
        <f>TRUNC(F8*H8,2)</f>
        <v>197.8</v>
      </c>
      <c r="K8" s="294">
        <f t="shared" ref="K8:K14" si="0">I8+J8</f>
        <v>346.15</v>
      </c>
    </row>
    <row r="9" spans="1:20" s="108" customFormat="1" ht="31.5" x14ac:dyDescent="0.2">
      <c r="A9" s="241">
        <v>2</v>
      </c>
      <c r="B9" s="242" t="s">
        <v>1154</v>
      </c>
      <c r="C9" s="243" t="s">
        <v>675</v>
      </c>
      <c r="D9" s="244">
        <f>TRUNC(SUP!G132/220,2)</f>
        <v>29.72</v>
      </c>
      <c r="E9" s="244">
        <f t="shared" ref="E9:E14" si="1">TRUNC(D9*1.5,2)</f>
        <v>44.58</v>
      </c>
      <c r="F9" s="244">
        <f t="shared" ref="F9:F14" si="2">TRUNC(D9*2,2)</f>
        <v>59.44</v>
      </c>
      <c r="G9" s="245">
        <v>2</v>
      </c>
      <c r="H9" s="245">
        <v>1</v>
      </c>
      <c r="I9" s="244">
        <f t="shared" ref="I9:I14" si="3">TRUNC(E9*G9,2)</f>
        <v>89.16</v>
      </c>
      <c r="J9" s="244">
        <f t="shared" ref="J9:J13" si="4">TRUNC(F9*H9,2)</f>
        <v>59.44</v>
      </c>
      <c r="K9" s="294">
        <f t="shared" si="0"/>
        <v>148.6</v>
      </c>
    </row>
    <row r="10" spans="1:20" s="108" customFormat="1" ht="31.5" x14ac:dyDescent="0.2">
      <c r="A10" s="241">
        <v>3</v>
      </c>
      <c r="B10" s="242" t="s">
        <v>677</v>
      </c>
      <c r="C10" s="243" t="s">
        <v>675</v>
      </c>
      <c r="D10" s="244">
        <f>TRUNC(MEC!G132/220,2)</f>
        <v>19.55</v>
      </c>
      <c r="E10" s="244">
        <f t="shared" si="1"/>
        <v>29.32</v>
      </c>
      <c r="F10" s="244">
        <f t="shared" si="2"/>
        <v>39.1</v>
      </c>
      <c r="G10" s="245">
        <v>6</v>
      </c>
      <c r="H10" s="245">
        <v>2</v>
      </c>
      <c r="I10" s="244">
        <f t="shared" si="3"/>
        <v>175.92</v>
      </c>
      <c r="J10" s="244">
        <f t="shared" si="4"/>
        <v>78.2</v>
      </c>
      <c r="K10" s="294">
        <f t="shared" si="0"/>
        <v>254.12</v>
      </c>
    </row>
    <row r="11" spans="1:20" s="108" customFormat="1" ht="31.5" x14ac:dyDescent="0.2">
      <c r="A11" s="241">
        <v>4</v>
      </c>
      <c r="B11" s="242" t="s">
        <v>678</v>
      </c>
      <c r="C11" s="243" t="s">
        <v>675</v>
      </c>
      <c r="D11" s="244">
        <f>TRUNC(ELE!G132/220,2)</f>
        <v>23.72</v>
      </c>
      <c r="E11" s="244">
        <f t="shared" si="1"/>
        <v>35.58</v>
      </c>
      <c r="F11" s="244">
        <f t="shared" si="2"/>
        <v>47.44</v>
      </c>
      <c r="G11" s="245">
        <v>3</v>
      </c>
      <c r="H11" s="245">
        <v>1</v>
      </c>
      <c r="I11" s="244">
        <f t="shared" si="3"/>
        <v>106.74</v>
      </c>
      <c r="J11" s="244">
        <f t="shared" si="4"/>
        <v>47.44</v>
      </c>
      <c r="K11" s="294">
        <f t="shared" si="0"/>
        <v>154.18</v>
      </c>
    </row>
    <row r="12" spans="1:20" s="108" customFormat="1" ht="31.5" x14ac:dyDescent="0.2">
      <c r="A12" s="241">
        <v>5</v>
      </c>
      <c r="B12" s="242" t="s">
        <v>676</v>
      </c>
      <c r="C12" s="243" t="s">
        <v>675</v>
      </c>
      <c r="D12" s="244">
        <f>TRUNC(OPE!G132/220,2)</f>
        <v>19.55</v>
      </c>
      <c r="E12" s="244">
        <f t="shared" si="1"/>
        <v>29.32</v>
      </c>
      <c r="F12" s="244">
        <f t="shared" si="2"/>
        <v>39.1</v>
      </c>
      <c r="G12" s="245">
        <v>3</v>
      </c>
      <c r="H12" s="245">
        <v>1</v>
      </c>
      <c r="I12" s="244">
        <f t="shared" si="3"/>
        <v>87.96</v>
      </c>
      <c r="J12" s="244">
        <f t="shared" si="4"/>
        <v>39.1</v>
      </c>
      <c r="K12" s="294">
        <f t="shared" si="0"/>
        <v>127.06</v>
      </c>
    </row>
    <row r="13" spans="1:20" s="108" customFormat="1" ht="31.5" x14ac:dyDescent="0.2">
      <c r="A13" s="241">
        <v>6</v>
      </c>
      <c r="B13" s="242" t="s">
        <v>679</v>
      </c>
      <c r="C13" s="243" t="s">
        <v>675</v>
      </c>
      <c r="D13" s="244">
        <f>TRUNC(AUX!G131/220,2)</f>
        <v>15.62</v>
      </c>
      <c r="E13" s="244">
        <f t="shared" si="1"/>
        <v>23.43</v>
      </c>
      <c r="F13" s="244">
        <f t="shared" si="2"/>
        <v>31.24</v>
      </c>
      <c r="G13" s="245">
        <v>9</v>
      </c>
      <c r="H13" s="245">
        <v>3</v>
      </c>
      <c r="I13" s="244">
        <f t="shared" si="3"/>
        <v>210.87</v>
      </c>
      <c r="J13" s="244">
        <f t="shared" si="4"/>
        <v>93.72</v>
      </c>
      <c r="K13" s="294">
        <f t="shared" si="0"/>
        <v>304.59000000000003</v>
      </c>
    </row>
    <row r="14" spans="1:20" x14ac:dyDescent="0.25">
      <c r="A14" s="241">
        <v>7</v>
      </c>
      <c r="B14" s="242" t="s">
        <v>680</v>
      </c>
      <c r="C14" s="243" t="s">
        <v>675</v>
      </c>
      <c r="D14" s="244">
        <f>TRUNC(ADM!G132/220,2)</f>
        <v>18.440000000000001</v>
      </c>
      <c r="E14" s="244">
        <f t="shared" si="1"/>
        <v>27.66</v>
      </c>
      <c r="F14" s="244">
        <f t="shared" si="2"/>
        <v>36.880000000000003</v>
      </c>
      <c r="G14" s="245">
        <v>0</v>
      </c>
      <c r="H14" s="245">
        <v>0</v>
      </c>
      <c r="I14" s="244">
        <f t="shared" si="3"/>
        <v>0</v>
      </c>
      <c r="J14" s="244">
        <f>TRUNC(F14*H14,2)</f>
        <v>0</v>
      </c>
      <c r="K14" s="244">
        <f t="shared" si="0"/>
        <v>0</v>
      </c>
    </row>
    <row r="15" spans="1:20" x14ac:dyDescent="0.25">
      <c r="A15" s="464" t="s">
        <v>1109</v>
      </c>
      <c r="B15" s="464"/>
      <c r="C15" s="464"/>
      <c r="D15" s="464"/>
      <c r="E15" s="464"/>
      <c r="F15" s="464"/>
      <c r="G15" s="464"/>
      <c r="H15" s="464"/>
      <c r="I15" s="464"/>
      <c r="J15" s="464"/>
      <c r="K15" s="160">
        <f>SUM(K8:K14)</f>
        <v>1334.6999999999998</v>
      </c>
    </row>
  </sheetData>
  <mergeCells count="5">
    <mergeCell ref="A3:K3"/>
    <mergeCell ref="A1:K1"/>
    <mergeCell ref="A2:K2"/>
    <mergeCell ref="A15:J15"/>
    <mergeCell ref="A5:K5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view="pageBreakPreview" zoomScale="80" zoomScaleNormal="100" zoomScaleSheetLayoutView="80" workbookViewId="0">
      <selection activeCell="B14" sqref="B14:D14"/>
    </sheetView>
  </sheetViews>
  <sheetFormatPr defaultColWidth="13.5703125" defaultRowHeight="15.75" x14ac:dyDescent="0.25"/>
  <cols>
    <col min="1" max="1" width="6.85546875" style="109" customWidth="1"/>
    <col min="2" max="2" width="34.140625" style="109" customWidth="1"/>
    <col min="3" max="3" width="17.140625" style="109" customWidth="1"/>
    <col min="4" max="4" width="14.7109375" style="109" customWidth="1"/>
    <col min="5" max="5" width="15.7109375" style="109" customWidth="1"/>
    <col min="6" max="6" width="16.28515625" style="109" customWidth="1"/>
    <col min="7" max="8" width="17.28515625" style="109" customWidth="1"/>
    <col min="9" max="9" width="16" style="109" customWidth="1"/>
    <col min="10" max="10" width="15.7109375" style="109" customWidth="1"/>
    <col min="11" max="11" width="18.42578125" style="109" customWidth="1"/>
    <col min="12" max="16384" width="13.5703125" style="109"/>
  </cols>
  <sheetData>
    <row r="1" spans="1:20" s="14" customFormat="1" ht="15.6" customHeight="1" x14ac:dyDescent="0.25">
      <c r="A1" s="341" t="s">
        <v>1152</v>
      </c>
      <c r="B1" s="341"/>
      <c r="C1" s="341"/>
      <c r="D1" s="341"/>
      <c r="E1" s="341"/>
      <c r="F1" s="341"/>
      <c r="G1" s="341"/>
      <c r="H1" s="341"/>
      <c r="I1" s="17"/>
      <c r="J1" s="17"/>
      <c r="K1" s="17"/>
      <c r="L1" s="17"/>
      <c r="M1" s="17"/>
      <c r="N1" s="17"/>
      <c r="O1" s="17"/>
      <c r="P1" s="17"/>
      <c r="Q1" s="63"/>
      <c r="R1" s="63"/>
      <c r="S1" s="63"/>
      <c r="T1" s="63"/>
    </row>
    <row r="2" spans="1:20" s="15" customFormat="1" ht="15.6" customHeight="1" x14ac:dyDescent="0.25">
      <c r="A2" s="463" t="s">
        <v>1112</v>
      </c>
      <c r="B2" s="463"/>
      <c r="C2" s="463"/>
      <c r="D2" s="463"/>
      <c r="E2" s="463"/>
      <c r="F2" s="463"/>
      <c r="G2" s="463"/>
      <c r="H2" s="463"/>
      <c r="I2" s="17"/>
      <c r="J2" s="17"/>
      <c r="K2" s="17"/>
      <c r="L2" s="17"/>
      <c r="M2" s="17"/>
      <c r="N2" s="17"/>
      <c r="O2" s="17"/>
      <c r="P2" s="17"/>
      <c r="Q2" s="63"/>
      <c r="R2" s="63"/>
      <c r="S2" s="63"/>
      <c r="T2" s="63"/>
    </row>
    <row r="3" spans="1:20" s="15" customFormat="1" ht="15.6" customHeight="1" x14ac:dyDescent="0.25">
      <c r="A3" s="463" t="s">
        <v>681</v>
      </c>
      <c r="B3" s="463"/>
      <c r="C3" s="463"/>
      <c r="D3" s="463"/>
      <c r="E3" s="463"/>
      <c r="F3" s="463"/>
      <c r="G3" s="463"/>
      <c r="H3" s="463"/>
      <c r="I3" s="17"/>
      <c r="J3" s="17"/>
      <c r="K3" s="17"/>
      <c r="L3" s="17"/>
      <c r="M3" s="17"/>
      <c r="N3" s="17"/>
      <c r="O3" s="17"/>
      <c r="P3" s="17"/>
      <c r="Q3" s="63"/>
      <c r="R3" s="63"/>
      <c r="S3" s="63"/>
      <c r="T3" s="63"/>
    </row>
    <row r="4" spans="1:20" s="15" customFormat="1" ht="15.6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s="16" customFormat="1" ht="15.75" customHeight="1" x14ac:dyDescent="0.25">
      <c r="A5" s="465" t="s">
        <v>1110</v>
      </c>
      <c r="B5" s="465"/>
      <c r="C5" s="465"/>
      <c r="D5" s="465"/>
      <c r="E5" s="465"/>
      <c r="F5" s="465"/>
      <c r="G5" s="465"/>
      <c r="H5" s="465"/>
    </row>
    <row r="6" spans="1:20" s="16" customFormat="1" x14ac:dyDescent="0.25">
      <c r="E6" s="30"/>
      <c r="G6" s="31"/>
    </row>
    <row r="7" spans="1:20" s="16" customFormat="1" ht="31.5" x14ac:dyDescent="0.25">
      <c r="A7" s="239" t="s">
        <v>132</v>
      </c>
      <c r="B7" s="303" t="s">
        <v>134</v>
      </c>
      <c r="C7" s="303"/>
      <c r="D7" s="303"/>
      <c r="E7" s="239" t="s">
        <v>177</v>
      </c>
      <c r="F7" s="239" t="s">
        <v>1111</v>
      </c>
      <c r="G7" s="32" t="s">
        <v>135</v>
      </c>
      <c r="H7" s="32" t="s">
        <v>136</v>
      </c>
    </row>
    <row r="8" spans="1:20" s="17" customFormat="1" x14ac:dyDescent="0.25">
      <c r="A8" s="26">
        <v>1</v>
      </c>
      <c r="B8" s="466" t="s">
        <v>234</v>
      </c>
      <c r="C8" s="466"/>
      <c r="D8" s="466"/>
      <c r="E8" s="20" t="s">
        <v>213</v>
      </c>
      <c r="F8" s="26">
        <v>1</v>
      </c>
      <c r="G8" s="23">
        <v>320</v>
      </c>
      <c r="H8" s="34">
        <f>TRUNC(F8*G8,2)</f>
        <v>320</v>
      </c>
    </row>
    <row r="9" spans="1:20" s="17" customFormat="1" x14ac:dyDescent="0.25">
      <c r="A9" s="26">
        <f t="shared" ref="A9:A17" si="0">A8+1</f>
        <v>2</v>
      </c>
      <c r="B9" s="466" t="s">
        <v>173</v>
      </c>
      <c r="C9" s="466"/>
      <c r="D9" s="466"/>
      <c r="E9" s="20" t="s">
        <v>213</v>
      </c>
      <c r="F9" s="26">
        <v>1</v>
      </c>
      <c r="G9" s="23">
        <v>320</v>
      </c>
      <c r="H9" s="34">
        <f t="shared" ref="H9:H17" si="1">TRUNC(F9*G9,2)</f>
        <v>320</v>
      </c>
    </row>
    <row r="10" spans="1:20" s="17" customFormat="1" x14ac:dyDescent="0.25">
      <c r="A10" s="26">
        <f t="shared" si="0"/>
        <v>3</v>
      </c>
      <c r="B10" s="466" t="s">
        <v>27</v>
      </c>
      <c r="C10" s="466"/>
      <c r="D10" s="466"/>
      <c r="E10" s="20" t="s">
        <v>213</v>
      </c>
      <c r="F10" s="26">
        <v>1</v>
      </c>
      <c r="G10" s="23">
        <v>3000</v>
      </c>
      <c r="H10" s="34">
        <f t="shared" si="1"/>
        <v>3000</v>
      </c>
    </row>
    <row r="11" spans="1:20" s="17" customFormat="1" x14ac:dyDescent="0.25">
      <c r="A11" s="26">
        <f t="shared" si="0"/>
        <v>4</v>
      </c>
      <c r="B11" s="466" t="s">
        <v>28</v>
      </c>
      <c r="C11" s="466"/>
      <c r="D11" s="466"/>
      <c r="E11" s="20" t="s">
        <v>213</v>
      </c>
      <c r="F11" s="26">
        <v>1</v>
      </c>
      <c r="G11" s="23">
        <v>5160</v>
      </c>
      <c r="H11" s="34">
        <f t="shared" si="1"/>
        <v>5160</v>
      </c>
    </row>
    <row r="12" spans="1:20" s="17" customFormat="1" x14ac:dyDescent="0.25">
      <c r="A12" s="26">
        <f t="shared" si="0"/>
        <v>5</v>
      </c>
      <c r="B12" s="466" t="s">
        <v>172</v>
      </c>
      <c r="C12" s="466"/>
      <c r="D12" s="466"/>
      <c r="E12" s="20" t="s">
        <v>213</v>
      </c>
      <c r="F12" s="26">
        <v>1</v>
      </c>
      <c r="G12" s="23">
        <v>980</v>
      </c>
      <c r="H12" s="34">
        <f t="shared" si="1"/>
        <v>980</v>
      </c>
    </row>
    <row r="13" spans="1:20" s="17" customFormat="1" ht="34.5" customHeight="1" x14ac:dyDescent="0.25">
      <c r="A13" s="26">
        <f t="shared" si="0"/>
        <v>6</v>
      </c>
      <c r="B13" s="466" t="s">
        <v>798</v>
      </c>
      <c r="C13" s="466"/>
      <c r="D13" s="466"/>
      <c r="E13" s="20" t="s">
        <v>213</v>
      </c>
      <c r="F13" s="26">
        <v>3</v>
      </c>
      <c r="G13" s="23">
        <v>690</v>
      </c>
      <c r="H13" s="34">
        <f t="shared" si="1"/>
        <v>2070</v>
      </c>
    </row>
    <row r="14" spans="1:20" s="17" customFormat="1" ht="36" customHeight="1" x14ac:dyDescent="0.25">
      <c r="A14" s="26">
        <f t="shared" si="0"/>
        <v>7</v>
      </c>
      <c r="B14" s="466" t="s">
        <v>799</v>
      </c>
      <c r="C14" s="466"/>
      <c r="D14" s="466"/>
      <c r="E14" s="20" t="s">
        <v>213</v>
      </c>
      <c r="F14" s="26">
        <v>3</v>
      </c>
      <c r="G14" s="23">
        <v>1180</v>
      </c>
      <c r="H14" s="34">
        <f t="shared" si="1"/>
        <v>3540</v>
      </c>
    </row>
    <row r="15" spans="1:20" s="17" customFormat="1" ht="36.75" customHeight="1" x14ac:dyDescent="0.25">
      <c r="A15" s="26">
        <f t="shared" si="0"/>
        <v>8</v>
      </c>
      <c r="B15" s="466" t="s">
        <v>801</v>
      </c>
      <c r="C15" s="466"/>
      <c r="D15" s="466"/>
      <c r="E15" s="20" t="s">
        <v>213</v>
      </c>
      <c r="F15" s="26">
        <v>1</v>
      </c>
      <c r="G15" s="23">
        <v>4600</v>
      </c>
      <c r="H15" s="34">
        <f t="shared" si="1"/>
        <v>4600</v>
      </c>
    </row>
    <row r="16" spans="1:20" s="17" customFormat="1" ht="35.25" customHeight="1" x14ac:dyDescent="0.25">
      <c r="A16" s="26">
        <f t="shared" si="0"/>
        <v>9</v>
      </c>
      <c r="B16" s="466" t="s">
        <v>802</v>
      </c>
      <c r="C16" s="466"/>
      <c r="D16" s="466"/>
      <c r="E16" s="20" t="s">
        <v>213</v>
      </c>
      <c r="F16" s="26">
        <v>1</v>
      </c>
      <c r="G16" s="23">
        <v>4800</v>
      </c>
      <c r="H16" s="34">
        <f t="shared" si="1"/>
        <v>4800</v>
      </c>
    </row>
    <row r="17" spans="1:8" s="17" customFormat="1" x14ac:dyDescent="0.25">
      <c r="A17" s="26">
        <f t="shared" si="0"/>
        <v>10</v>
      </c>
      <c r="B17" s="466" t="s">
        <v>90</v>
      </c>
      <c r="C17" s="466"/>
      <c r="D17" s="466"/>
      <c r="E17" s="20" t="s">
        <v>213</v>
      </c>
      <c r="F17" s="26">
        <v>1</v>
      </c>
      <c r="G17" s="23">
        <v>9000</v>
      </c>
      <c r="H17" s="34">
        <f t="shared" si="1"/>
        <v>9000</v>
      </c>
    </row>
    <row r="18" spans="1:8" s="16" customFormat="1" x14ac:dyDescent="0.25">
      <c r="A18" s="305" t="s">
        <v>1176</v>
      </c>
      <c r="B18" s="305"/>
      <c r="C18" s="305"/>
      <c r="D18" s="305"/>
      <c r="E18" s="305"/>
      <c r="F18" s="305"/>
      <c r="G18" s="305"/>
      <c r="H18" s="236">
        <f>SUM(H8:H17)</f>
        <v>33790</v>
      </c>
    </row>
    <row r="19" spans="1:8" s="16" customFormat="1" x14ac:dyDescent="0.25">
      <c r="A19" s="305" t="s">
        <v>1177</v>
      </c>
      <c r="B19" s="305"/>
      <c r="C19" s="305"/>
      <c r="D19" s="305"/>
      <c r="E19" s="305"/>
      <c r="F19" s="305"/>
      <c r="G19" s="305"/>
      <c r="H19" s="236">
        <f>TRUNC(H18/12,2)</f>
        <v>2815.83</v>
      </c>
    </row>
    <row r="20" spans="1:8" s="16" customFormat="1" x14ac:dyDescent="0.25"/>
    <row r="21" spans="1:8" s="63" customFormat="1" x14ac:dyDescent="0.2">
      <c r="A21" s="383" t="s">
        <v>1174</v>
      </c>
      <c r="B21" s="384"/>
      <c r="C21" s="384"/>
      <c r="D21" s="384"/>
      <c r="E21" s="384"/>
      <c r="F21" s="384"/>
      <c r="G21" s="384"/>
      <c r="H21" s="385"/>
    </row>
    <row r="22" spans="1:8" s="63" customFormat="1" x14ac:dyDescent="0.2">
      <c r="A22" s="240" t="s">
        <v>1114</v>
      </c>
      <c r="B22" s="323" t="s">
        <v>1121</v>
      </c>
      <c r="C22" s="324"/>
      <c r="D22" s="324"/>
      <c r="E22" s="324"/>
      <c r="F22" s="324"/>
      <c r="G22" s="325"/>
      <c r="H22" s="271" t="s">
        <v>1127</v>
      </c>
    </row>
    <row r="23" spans="1:8" s="63" customFormat="1" x14ac:dyDescent="0.2">
      <c r="A23" s="85" t="s">
        <v>344</v>
      </c>
      <c r="B23" s="326" t="s">
        <v>1115</v>
      </c>
      <c r="C23" s="327"/>
      <c r="D23" s="327"/>
      <c r="E23" s="327"/>
      <c r="F23" s="327"/>
      <c r="G23" s="328"/>
      <c r="H23" s="272"/>
    </row>
    <row r="24" spans="1:8" s="63" customFormat="1" x14ac:dyDescent="0.2">
      <c r="A24" s="145"/>
      <c r="B24" s="326" t="s">
        <v>1142</v>
      </c>
      <c r="C24" s="327"/>
      <c r="D24" s="327"/>
      <c r="E24" s="327"/>
      <c r="F24" s="327"/>
      <c r="G24" s="328"/>
      <c r="H24" s="248">
        <v>3.4500000000000003E-2</v>
      </c>
    </row>
    <row r="25" spans="1:8" s="63" customFormat="1" x14ac:dyDescent="0.2">
      <c r="A25" s="145"/>
      <c r="B25" s="329" t="s">
        <v>1143</v>
      </c>
      <c r="C25" s="330"/>
      <c r="D25" s="330"/>
      <c r="E25" s="330"/>
      <c r="F25" s="330"/>
      <c r="G25" s="331"/>
      <c r="H25" s="248">
        <v>2.3999999999999998E-3</v>
      </c>
    </row>
    <row r="26" spans="1:8" s="63" customFormat="1" x14ac:dyDescent="0.2">
      <c r="A26" s="145"/>
      <c r="B26" s="329" t="s">
        <v>1144</v>
      </c>
      <c r="C26" s="330"/>
      <c r="D26" s="330"/>
      <c r="E26" s="330"/>
      <c r="F26" s="330"/>
      <c r="G26" s="331"/>
      <c r="H26" s="248">
        <v>2.3999999999999998E-3</v>
      </c>
    </row>
    <row r="27" spans="1:8" s="63" customFormat="1" x14ac:dyDescent="0.2">
      <c r="A27" s="266"/>
      <c r="B27" s="306" t="s">
        <v>1145</v>
      </c>
      <c r="C27" s="307"/>
      <c r="D27" s="307"/>
      <c r="E27" s="307"/>
      <c r="F27" s="307"/>
      <c r="G27" s="308"/>
      <c r="H27" s="249">
        <v>8.5000000000000006E-3</v>
      </c>
    </row>
    <row r="28" spans="1:8" s="63" customFormat="1" x14ac:dyDescent="0.2">
      <c r="A28" s="315" t="s">
        <v>1125</v>
      </c>
      <c r="B28" s="333"/>
      <c r="C28" s="333"/>
      <c r="D28" s="333"/>
      <c r="E28" s="333"/>
      <c r="F28" s="333"/>
      <c r="G28" s="334"/>
      <c r="H28" s="250">
        <f>SUM(H24:H27)</f>
        <v>4.7800000000000002E-2</v>
      </c>
    </row>
    <row r="29" spans="1:8" s="63" customFormat="1" x14ac:dyDescent="0.2">
      <c r="A29" s="85" t="s">
        <v>341</v>
      </c>
      <c r="B29" s="309" t="s">
        <v>1116</v>
      </c>
      <c r="C29" s="310"/>
      <c r="D29" s="310"/>
      <c r="E29" s="310"/>
      <c r="F29" s="310"/>
      <c r="G29" s="311"/>
      <c r="H29" s="272"/>
    </row>
    <row r="30" spans="1:8" s="63" customFormat="1" x14ac:dyDescent="0.2">
      <c r="A30" s="200"/>
      <c r="B30" s="309" t="s">
        <v>1146</v>
      </c>
      <c r="C30" s="310"/>
      <c r="D30" s="310"/>
      <c r="E30" s="310"/>
      <c r="F30" s="310"/>
      <c r="G30" s="311"/>
      <c r="H30" s="273">
        <v>5.11E-2</v>
      </c>
    </row>
    <row r="31" spans="1:8" s="63" customFormat="1" x14ac:dyDescent="0.2">
      <c r="A31" s="315" t="s">
        <v>1124</v>
      </c>
      <c r="B31" s="316"/>
      <c r="C31" s="316"/>
      <c r="D31" s="316"/>
      <c r="E31" s="316"/>
      <c r="F31" s="316"/>
      <c r="G31" s="317"/>
      <c r="H31" s="250">
        <f>SUM(H30)</f>
        <v>5.11E-2</v>
      </c>
    </row>
    <row r="32" spans="1:8" s="63" customFormat="1" x14ac:dyDescent="0.2">
      <c r="A32" s="85" t="s">
        <v>342</v>
      </c>
      <c r="B32" s="309" t="s">
        <v>1117</v>
      </c>
      <c r="C32" s="310"/>
      <c r="D32" s="310"/>
      <c r="E32" s="310"/>
      <c r="F32" s="310"/>
      <c r="G32" s="311"/>
      <c r="H32" s="272"/>
    </row>
    <row r="33" spans="1:8" s="63" customFormat="1" x14ac:dyDescent="0.2">
      <c r="A33" s="145"/>
      <c r="B33" s="326" t="s">
        <v>1118</v>
      </c>
      <c r="C33" s="327"/>
      <c r="D33" s="327"/>
      <c r="E33" s="327"/>
      <c r="F33" s="327"/>
      <c r="G33" s="328"/>
      <c r="H33" s="248">
        <v>6.4999999999999997E-3</v>
      </c>
    </row>
    <row r="34" spans="1:8" s="63" customFormat="1" x14ac:dyDescent="0.2">
      <c r="A34" s="145"/>
      <c r="B34" s="329" t="s">
        <v>1119</v>
      </c>
      <c r="C34" s="330"/>
      <c r="D34" s="330"/>
      <c r="E34" s="330"/>
      <c r="F34" s="330"/>
      <c r="G34" s="331"/>
      <c r="H34" s="248">
        <v>0.03</v>
      </c>
    </row>
    <row r="35" spans="1:8" s="63" customFormat="1" x14ac:dyDescent="0.2">
      <c r="A35" s="145"/>
      <c r="B35" s="306" t="s">
        <v>1120</v>
      </c>
      <c r="C35" s="307"/>
      <c r="D35" s="307"/>
      <c r="E35" s="307"/>
      <c r="F35" s="307"/>
      <c r="G35" s="308"/>
      <c r="H35" s="248">
        <v>0.05</v>
      </c>
    </row>
    <row r="36" spans="1:8" s="63" customFormat="1" x14ac:dyDescent="0.2">
      <c r="A36" s="315" t="s">
        <v>1147</v>
      </c>
      <c r="B36" s="333"/>
      <c r="C36" s="333"/>
      <c r="D36" s="333"/>
      <c r="E36" s="333"/>
      <c r="F36" s="333"/>
      <c r="G36" s="334"/>
      <c r="H36" s="250">
        <f>SUM(H33:H35)</f>
        <v>8.6499999999999994E-2</v>
      </c>
    </row>
    <row r="37" spans="1:8" s="63" customFormat="1" x14ac:dyDescent="0.2">
      <c r="A37" s="85" t="s">
        <v>343</v>
      </c>
      <c r="B37" s="309" t="s">
        <v>1122</v>
      </c>
      <c r="C37" s="310"/>
      <c r="D37" s="310"/>
      <c r="E37" s="310"/>
      <c r="F37" s="310"/>
      <c r="G37" s="311"/>
      <c r="H37" s="272"/>
    </row>
    <row r="38" spans="1:8" s="63" customFormat="1" x14ac:dyDescent="0.2">
      <c r="A38" s="200"/>
      <c r="B38" s="309" t="s">
        <v>1148</v>
      </c>
      <c r="C38" s="310"/>
      <c r="D38" s="310"/>
      <c r="E38" s="310"/>
      <c r="F38" s="310"/>
      <c r="G38" s="311"/>
      <c r="H38" s="273">
        <v>8.5000000000000006E-3</v>
      </c>
    </row>
    <row r="39" spans="1:8" s="63" customFormat="1" x14ac:dyDescent="0.2">
      <c r="A39" s="315" t="s">
        <v>1123</v>
      </c>
      <c r="B39" s="316"/>
      <c r="C39" s="316"/>
      <c r="D39" s="316"/>
      <c r="E39" s="316"/>
      <c r="F39" s="316"/>
      <c r="G39" s="317"/>
      <c r="H39" s="258">
        <f>SUM(H38)</f>
        <v>8.5000000000000006E-3</v>
      </c>
    </row>
    <row r="40" spans="1:8" s="63" customFormat="1" x14ac:dyDescent="0.2">
      <c r="A40" s="312" t="s">
        <v>1175</v>
      </c>
      <c r="B40" s="313"/>
      <c r="C40" s="313"/>
      <c r="D40" s="313"/>
      <c r="E40" s="313"/>
      <c r="F40" s="313"/>
      <c r="G40" s="314"/>
      <c r="H40" s="274">
        <f>(((1+(H28))*(1+H39)*(1+H31))/(1-H36)-1)</f>
        <v>0.215877385801861</v>
      </c>
    </row>
    <row r="41" spans="1:8" s="63" customFormat="1" x14ac:dyDescent="0.2">
      <c r="A41" s="260"/>
      <c r="B41" s="261"/>
      <c r="C41" s="261"/>
      <c r="D41" s="261"/>
      <c r="E41" s="261"/>
      <c r="F41" s="261"/>
      <c r="G41" s="261"/>
      <c r="H41" s="268"/>
    </row>
    <row r="42" spans="1:8" s="63" customFormat="1" x14ac:dyDescent="0.2">
      <c r="A42" s="318" t="s">
        <v>1150</v>
      </c>
      <c r="B42" s="319"/>
      <c r="C42" s="319"/>
      <c r="D42" s="263"/>
      <c r="E42" s="263"/>
      <c r="F42" s="263"/>
      <c r="G42" s="263"/>
      <c r="H42" s="269"/>
    </row>
    <row r="43" spans="1:8" s="63" customFormat="1" x14ac:dyDescent="0.2">
      <c r="A43" s="262"/>
      <c r="B43" s="259"/>
      <c r="C43" s="259"/>
      <c r="D43" s="259"/>
      <c r="E43" s="259"/>
      <c r="F43" s="259"/>
      <c r="G43" s="259"/>
      <c r="H43" s="269"/>
    </row>
    <row r="44" spans="1:8" s="63" customFormat="1" x14ac:dyDescent="0.2">
      <c r="A44" s="253" t="s">
        <v>1149</v>
      </c>
      <c r="B44" s="259"/>
      <c r="C44" s="259"/>
      <c r="D44" s="259"/>
      <c r="E44" s="259"/>
      <c r="F44" s="259"/>
      <c r="G44" s="259"/>
      <c r="H44" s="269"/>
    </row>
    <row r="45" spans="1:8" s="63" customFormat="1" x14ac:dyDescent="0.2">
      <c r="A45" s="262"/>
      <c r="B45" s="259"/>
      <c r="C45" s="259"/>
      <c r="D45" s="259"/>
      <c r="E45" s="259"/>
      <c r="F45" s="259"/>
      <c r="G45" s="259"/>
      <c r="H45" s="269"/>
    </row>
    <row r="46" spans="1:8" s="63" customFormat="1" ht="15" x14ac:dyDescent="0.2">
      <c r="A46" s="253" t="s">
        <v>1129</v>
      </c>
      <c r="B46" s="254"/>
      <c r="C46" s="254"/>
      <c r="D46" s="254"/>
      <c r="E46" s="254"/>
      <c r="F46" s="254"/>
      <c r="G46" s="254"/>
      <c r="H46" s="255"/>
    </row>
    <row r="47" spans="1:8" s="63" customFormat="1" ht="15" x14ac:dyDescent="0.2">
      <c r="A47" s="253"/>
      <c r="B47" s="254"/>
      <c r="C47" s="254"/>
      <c r="D47" s="254"/>
      <c r="E47" s="254"/>
      <c r="F47" s="254"/>
      <c r="G47" s="254"/>
      <c r="H47" s="255"/>
    </row>
    <row r="48" spans="1:8" s="63" customFormat="1" ht="15" x14ac:dyDescent="0.2">
      <c r="A48" s="264" t="s">
        <v>1130</v>
      </c>
      <c r="B48" s="254" t="s">
        <v>1131</v>
      </c>
      <c r="G48" s="254"/>
      <c r="H48" s="255"/>
    </row>
    <row r="49" spans="1:8" s="63" customFormat="1" ht="15" x14ac:dyDescent="0.2">
      <c r="A49" s="264" t="s">
        <v>1132</v>
      </c>
      <c r="B49" s="254" t="s">
        <v>1133</v>
      </c>
      <c r="G49" s="254"/>
      <c r="H49" s="255"/>
    </row>
    <row r="50" spans="1:8" s="63" customFormat="1" ht="15" x14ac:dyDescent="0.2">
      <c r="A50" s="264" t="s">
        <v>1134</v>
      </c>
      <c r="B50" s="254" t="s">
        <v>1136</v>
      </c>
      <c r="G50" s="254"/>
      <c r="H50" s="255"/>
    </row>
    <row r="51" spans="1:8" s="63" customFormat="1" ht="15" x14ac:dyDescent="0.2">
      <c r="A51" s="264" t="s">
        <v>546</v>
      </c>
      <c r="B51" s="254" t="s">
        <v>1135</v>
      </c>
      <c r="G51" s="254"/>
      <c r="H51" s="255"/>
    </row>
    <row r="52" spans="1:8" s="63" customFormat="1" ht="15" x14ac:dyDescent="0.2">
      <c r="A52" s="264" t="s">
        <v>1137</v>
      </c>
      <c r="B52" s="254" t="s">
        <v>1138</v>
      </c>
      <c r="G52" s="254"/>
      <c r="H52" s="255"/>
    </row>
    <row r="53" spans="1:8" s="63" customFormat="1" ht="15" x14ac:dyDescent="0.2">
      <c r="A53" s="264" t="s">
        <v>9</v>
      </c>
      <c r="B53" s="254" t="s">
        <v>1139</v>
      </c>
      <c r="G53" s="254"/>
      <c r="H53" s="255"/>
    </row>
    <row r="54" spans="1:8" s="63" customFormat="1" ht="15" x14ac:dyDescent="0.2">
      <c r="A54" s="264" t="s">
        <v>1140</v>
      </c>
      <c r="B54" s="254" t="s">
        <v>1141</v>
      </c>
      <c r="G54" s="254"/>
      <c r="H54" s="255"/>
    </row>
    <row r="55" spans="1:8" s="16" customFormat="1" x14ac:dyDescent="0.25">
      <c r="A55" s="256"/>
      <c r="B55" s="257"/>
      <c r="C55" s="257"/>
      <c r="D55" s="257"/>
      <c r="E55" s="257"/>
      <c r="F55" s="257"/>
      <c r="G55" s="257"/>
      <c r="H55" s="270"/>
    </row>
    <row r="57" spans="1:8" s="16" customFormat="1" x14ac:dyDescent="0.25">
      <c r="A57" s="305" t="s">
        <v>1178</v>
      </c>
      <c r="B57" s="305"/>
      <c r="C57" s="305"/>
      <c r="D57" s="305"/>
      <c r="E57" s="305"/>
      <c r="F57" s="305"/>
      <c r="G57" s="305"/>
      <c r="H57" s="236">
        <f>TRUNC(H19*(1+H40),2)</f>
        <v>3423.7</v>
      </c>
    </row>
    <row r="58" spans="1:8" s="16" customFormat="1" x14ac:dyDescent="0.25"/>
    <row r="59" spans="1:8" x14ac:dyDescent="0.25">
      <c r="A59" s="380" t="s">
        <v>1153</v>
      </c>
      <c r="B59" s="415"/>
      <c r="C59" s="415"/>
      <c r="D59" s="415"/>
      <c r="E59" s="415"/>
      <c r="F59" s="415"/>
      <c r="G59" s="415"/>
      <c r="H59" s="160">
        <f>'ANEXO VI-A'!K15+'ANEXO VI-B'!H57</f>
        <v>4758.3999999999996</v>
      </c>
    </row>
  </sheetData>
  <mergeCells count="40">
    <mergeCell ref="B26:G26"/>
    <mergeCell ref="B25:G25"/>
    <mergeCell ref="B24:G24"/>
    <mergeCell ref="B23:G23"/>
    <mergeCell ref="B22:G22"/>
    <mergeCell ref="A57:G57"/>
    <mergeCell ref="A59:G59"/>
    <mergeCell ref="B32:G32"/>
    <mergeCell ref="B33:G33"/>
    <mergeCell ref="B34:G34"/>
    <mergeCell ref="B35:G35"/>
    <mergeCell ref="A36:G36"/>
    <mergeCell ref="A40:G40"/>
    <mergeCell ref="A39:G39"/>
    <mergeCell ref="A21:H21"/>
    <mergeCell ref="B27:G27"/>
    <mergeCell ref="A42:C42"/>
    <mergeCell ref="A19:G19"/>
    <mergeCell ref="B13:D13"/>
    <mergeCell ref="B14:D14"/>
    <mergeCell ref="B15:D15"/>
    <mergeCell ref="B16:D16"/>
    <mergeCell ref="B17:D17"/>
    <mergeCell ref="A18:G18"/>
    <mergeCell ref="A28:G28"/>
    <mergeCell ref="B29:G29"/>
    <mergeCell ref="B30:G30"/>
    <mergeCell ref="A31:G31"/>
    <mergeCell ref="B38:G38"/>
    <mergeCell ref="B37:G37"/>
    <mergeCell ref="B12:D12"/>
    <mergeCell ref="A5:H5"/>
    <mergeCell ref="A1:H1"/>
    <mergeCell ref="A2:H2"/>
    <mergeCell ref="A3:H3"/>
    <mergeCell ref="B7:D7"/>
    <mergeCell ref="B8:D8"/>
    <mergeCell ref="B9:D9"/>
    <mergeCell ref="B10:D10"/>
    <mergeCell ref="B11:D11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view="pageBreakPreview" zoomScale="120" zoomScaleNormal="100" zoomScaleSheetLayoutView="120" workbookViewId="0">
      <selection activeCell="H18" sqref="H18"/>
    </sheetView>
  </sheetViews>
  <sheetFormatPr defaultRowHeight="15" x14ac:dyDescent="0.25"/>
  <cols>
    <col min="7" max="7" width="10.85546875" customWidth="1"/>
    <col min="8" max="8" width="18.140625" bestFit="1" customWidth="1"/>
    <col min="9" max="9" width="16.28515625" bestFit="1" customWidth="1"/>
    <col min="10" max="10" width="24.140625" customWidth="1"/>
  </cols>
  <sheetData>
    <row r="1" spans="1:15" s="112" customFormat="1" ht="15.75" customHeight="1" x14ac:dyDescent="0.25">
      <c r="A1" s="341" t="s">
        <v>696</v>
      </c>
      <c r="B1" s="341"/>
      <c r="C1" s="341"/>
      <c r="D1" s="341"/>
      <c r="E1" s="341"/>
      <c r="F1" s="341"/>
      <c r="G1" s="341"/>
      <c r="H1" s="341"/>
      <c r="I1" s="110"/>
      <c r="J1" s="110"/>
      <c r="K1" s="110"/>
      <c r="L1" s="111"/>
      <c r="M1" s="111"/>
      <c r="N1" s="111"/>
      <c r="O1" s="111"/>
    </row>
    <row r="2" spans="1:15" s="112" customFormat="1" ht="15.75" customHeight="1" x14ac:dyDescent="0.25">
      <c r="A2" s="463" t="s">
        <v>629</v>
      </c>
      <c r="B2" s="463"/>
      <c r="C2" s="463"/>
      <c r="D2" s="463"/>
      <c r="E2" s="463"/>
      <c r="F2" s="463"/>
      <c r="G2" s="463"/>
      <c r="H2" s="463"/>
      <c r="I2" s="110"/>
      <c r="J2" s="110"/>
      <c r="K2" s="110"/>
      <c r="L2" s="111"/>
      <c r="M2" s="111"/>
      <c r="N2" s="111"/>
      <c r="O2" s="111"/>
    </row>
    <row r="4" spans="1:15" s="112" customFormat="1" ht="15.75" customHeight="1" x14ac:dyDescent="0.25">
      <c r="A4" s="470" t="s">
        <v>1106</v>
      </c>
      <c r="B4" s="470"/>
      <c r="C4" s="470"/>
      <c r="D4" s="470"/>
      <c r="E4" s="470"/>
      <c r="F4" s="470"/>
      <c r="G4" s="470"/>
      <c r="H4" s="470"/>
      <c r="I4" s="111"/>
      <c r="M4" s="111"/>
      <c r="N4" s="111"/>
      <c r="O4" s="111"/>
    </row>
    <row r="5" spans="1:15" s="112" customFormat="1" ht="15.75" x14ac:dyDescent="0.25">
      <c r="A5" s="467" t="s">
        <v>1179</v>
      </c>
      <c r="B5" s="467"/>
      <c r="C5" s="467"/>
      <c r="D5" s="467"/>
      <c r="E5" s="467"/>
      <c r="F5" s="467"/>
      <c r="G5" s="467"/>
      <c r="H5" s="118">
        <f>'ANEXO III'!G199</f>
        <v>6708.76</v>
      </c>
      <c r="I5" s="288"/>
      <c r="M5" s="111"/>
      <c r="N5" s="111"/>
      <c r="O5" s="111"/>
    </row>
    <row r="6" spans="1:15" s="112" customFormat="1" ht="15.75" x14ac:dyDescent="0.25">
      <c r="A6" s="467" t="s">
        <v>1171</v>
      </c>
      <c r="B6" s="467"/>
      <c r="C6" s="467"/>
      <c r="D6" s="467"/>
      <c r="E6" s="467"/>
      <c r="F6" s="467"/>
      <c r="G6" s="467"/>
      <c r="H6" s="118">
        <f>TRUNC(H5*12,2)</f>
        <v>80505.119999999995</v>
      </c>
      <c r="I6" s="287"/>
      <c r="M6" s="42"/>
      <c r="N6" s="42"/>
      <c r="O6" s="42"/>
    </row>
    <row r="7" spans="1:15" s="112" customFormat="1" ht="15.75" x14ac:dyDescent="0.25">
      <c r="A7" s="42"/>
      <c r="B7" s="42"/>
      <c r="C7" s="42"/>
      <c r="D7" s="42"/>
      <c r="E7" s="42"/>
      <c r="F7" s="42"/>
      <c r="G7" s="42"/>
      <c r="H7" s="42"/>
      <c r="I7" s="42"/>
      <c r="M7" s="42"/>
      <c r="N7" s="42"/>
      <c r="O7" s="42"/>
    </row>
    <row r="8" spans="1:15" s="112" customFormat="1" ht="15.75" x14ac:dyDescent="0.25">
      <c r="A8" s="470" t="s">
        <v>688</v>
      </c>
      <c r="B8" s="470"/>
      <c r="C8" s="470"/>
      <c r="D8" s="470"/>
      <c r="E8" s="470"/>
      <c r="F8" s="470"/>
      <c r="G8" s="470"/>
      <c r="H8" s="470"/>
      <c r="I8" s="111"/>
      <c r="J8" s="111"/>
      <c r="K8" s="111"/>
      <c r="L8" s="111"/>
      <c r="M8" s="111"/>
      <c r="N8" s="111"/>
      <c r="O8" s="111"/>
    </row>
    <row r="9" spans="1:15" s="112" customFormat="1" ht="15.75" x14ac:dyDescent="0.25">
      <c r="A9" s="467" t="s">
        <v>748</v>
      </c>
      <c r="B9" s="467"/>
      <c r="C9" s="467"/>
      <c r="D9" s="467"/>
      <c r="E9" s="467"/>
      <c r="F9" s="467"/>
      <c r="G9" s="467"/>
      <c r="H9" s="118">
        <f>TRUNC('ANEXO V'!J131,2)</f>
        <v>47295.75</v>
      </c>
      <c r="I9" s="111"/>
      <c r="J9" s="111"/>
      <c r="K9" s="111"/>
      <c r="L9" s="111"/>
      <c r="M9" s="111"/>
      <c r="N9" s="111"/>
      <c r="O9" s="111"/>
    </row>
    <row r="10" spans="1:15" s="112" customFormat="1" ht="15.75" x14ac:dyDescent="0.25">
      <c r="A10" s="467" t="s">
        <v>689</v>
      </c>
      <c r="B10" s="467"/>
      <c r="C10" s="467"/>
      <c r="D10" s="467"/>
      <c r="E10" s="467"/>
      <c r="F10" s="467"/>
      <c r="G10" s="467"/>
      <c r="H10" s="118">
        <f>TRUNC(H9*12,2)</f>
        <v>567549</v>
      </c>
      <c r="I10" s="111"/>
      <c r="J10" s="111"/>
      <c r="K10" s="111"/>
      <c r="L10" s="111"/>
      <c r="M10" s="111"/>
      <c r="N10" s="111"/>
      <c r="O10" s="111"/>
    </row>
    <row r="11" spans="1:15" s="112" customFormat="1" ht="15.75" x14ac:dyDescent="0.25">
      <c r="A11" s="42"/>
      <c r="B11" s="42"/>
      <c r="C11" s="42"/>
      <c r="D11" s="42"/>
      <c r="E11" s="42"/>
      <c r="F11" s="42"/>
      <c r="G11" s="42"/>
      <c r="H11" s="42"/>
      <c r="I11" s="111"/>
      <c r="J11" s="111"/>
      <c r="K11" s="111"/>
      <c r="L11" s="111"/>
      <c r="M11" s="111"/>
      <c r="N11" s="111"/>
      <c r="O11" s="111"/>
    </row>
    <row r="12" spans="1:15" s="112" customFormat="1" ht="15.75" x14ac:dyDescent="0.25">
      <c r="A12" s="470" t="s">
        <v>690</v>
      </c>
      <c r="B12" s="470"/>
      <c r="C12" s="470"/>
      <c r="D12" s="470"/>
      <c r="E12" s="470"/>
      <c r="F12" s="470"/>
      <c r="G12" s="470"/>
      <c r="H12" s="470"/>
      <c r="I12" s="111"/>
      <c r="J12" s="111"/>
      <c r="N12" s="111"/>
      <c r="O12" s="111"/>
    </row>
    <row r="13" spans="1:15" s="112" customFormat="1" ht="15.75" x14ac:dyDescent="0.25">
      <c r="A13" s="467" t="s">
        <v>1181</v>
      </c>
      <c r="B13" s="467"/>
      <c r="C13" s="467"/>
      <c r="D13" s="467"/>
      <c r="E13" s="467"/>
      <c r="F13" s="467"/>
      <c r="G13" s="467"/>
      <c r="H13" s="118">
        <f>TRUNC('ANEXO VI-B'!H59,2)</f>
        <v>4758.3999999999996</v>
      </c>
      <c r="I13" s="111"/>
      <c r="J13" s="111"/>
      <c r="N13" s="111"/>
      <c r="O13" s="111"/>
    </row>
    <row r="14" spans="1:15" s="112" customFormat="1" ht="15.75" x14ac:dyDescent="0.25">
      <c r="A14" s="467" t="s">
        <v>691</v>
      </c>
      <c r="B14" s="467"/>
      <c r="C14" s="467"/>
      <c r="D14" s="467"/>
      <c r="E14" s="467"/>
      <c r="F14" s="467"/>
      <c r="G14" s="467"/>
      <c r="H14" s="118">
        <f>TRUNC(H13*12,2)</f>
        <v>57100.800000000003</v>
      </c>
      <c r="I14" s="111"/>
      <c r="J14" s="111"/>
      <c r="N14" s="111"/>
      <c r="O14" s="111"/>
    </row>
    <row r="15" spans="1:15" s="112" customFormat="1" ht="15.75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N15" s="111"/>
      <c r="O15" s="111"/>
    </row>
    <row r="16" spans="1:15" s="112" customFormat="1" ht="15.75" x14ac:dyDescent="0.25">
      <c r="A16" s="468" t="s">
        <v>743</v>
      </c>
      <c r="B16" s="468"/>
      <c r="C16" s="468"/>
      <c r="D16" s="468"/>
      <c r="E16" s="468"/>
      <c r="F16" s="468"/>
      <c r="G16" s="468"/>
      <c r="H16" s="468"/>
      <c r="I16" s="111"/>
      <c r="J16" s="111"/>
      <c r="K16" s="111"/>
      <c r="L16" s="111"/>
      <c r="M16" s="111"/>
      <c r="N16" s="111"/>
      <c r="O16" s="111"/>
    </row>
    <row r="17" spans="1:15" s="112" customFormat="1" ht="15.75" x14ac:dyDescent="0.25">
      <c r="A17" s="469" t="s">
        <v>692</v>
      </c>
      <c r="B17" s="469"/>
      <c r="C17" s="469"/>
      <c r="D17" s="469"/>
      <c r="E17" s="469"/>
      <c r="F17" s="469"/>
      <c r="G17" s="469"/>
      <c r="H17" s="295">
        <f>H5+H9+H13</f>
        <v>58762.91</v>
      </c>
      <c r="I17" s="287"/>
      <c r="J17" s="42"/>
      <c r="K17" s="42"/>
      <c r="L17" s="42"/>
      <c r="M17" s="42"/>
      <c r="N17" s="42"/>
      <c r="O17" s="42"/>
    </row>
    <row r="18" spans="1:15" s="112" customFormat="1" ht="15.75" x14ac:dyDescent="0.25">
      <c r="A18" s="469" t="s">
        <v>693</v>
      </c>
      <c r="B18" s="469"/>
      <c r="C18" s="469"/>
      <c r="D18" s="469"/>
      <c r="E18" s="469"/>
      <c r="F18" s="469"/>
      <c r="G18" s="469"/>
      <c r="H18" s="295">
        <f>H6+H10+H14</f>
        <v>705154.92</v>
      </c>
      <c r="I18" s="42"/>
      <c r="J18" s="42"/>
      <c r="K18" s="42"/>
      <c r="L18" s="42"/>
      <c r="M18" s="42"/>
      <c r="N18" s="42"/>
      <c r="O18" s="42"/>
    </row>
  </sheetData>
  <mergeCells count="14">
    <mergeCell ref="A4:H4"/>
    <mergeCell ref="A5:G5"/>
    <mergeCell ref="A1:H1"/>
    <mergeCell ref="A2:H2"/>
    <mergeCell ref="A13:G13"/>
    <mergeCell ref="A14:G14"/>
    <mergeCell ref="A16:H16"/>
    <mergeCell ref="A17:G17"/>
    <mergeCell ref="A18:G18"/>
    <mergeCell ref="A6:G6"/>
    <mergeCell ref="A8:H8"/>
    <mergeCell ref="A9:G9"/>
    <mergeCell ref="A10:G10"/>
    <mergeCell ref="A12:H1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view="pageBreakPreview" zoomScale="90" zoomScaleNormal="100" zoomScaleSheetLayoutView="90" workbookViewId="0">
      <selection sqref="A1:F1"/>
    </sheetView>
  </sheetViews>
  <sheetFormatPr defaultColWidth="9.140625" defaultRowHeight="15" x14ac:dyDescent="0.25"/>
  <cols>
    <col min="1" max="1" width="7" style="13" bestFit="1" customWidth="1"/>
    <col min="2" max="2" width="31.42578125" style="13" bestFit="1" customWidth="1"/>
    <col min="3" max="3" width="38.140625" style="13" bestFit="1" customWidth="1"/>
    <col min="4" max="4" width="15" style="13" bestFit="1" customWidth="1"/>
    <col min="5" max="5" width="14.42578125" style="13" bestFit="1" customWidth="1"/>
    <col min="6" max="6" width="15.85546875" style="13" bestFit="1" customWidth="1"/>
    <col min="7" max="16384" width="9.140625" style="13"/>
  </cols>
  <sheetData>
    <row r="1" spans="1:6" s="1" customFormat="1" ht="15.75" x14ac:dyDescent="0.25">
      <c r="A1" s="298" t="s">
        <v>264</v>
      </c>
      <c r="B1" s="298"/>
      <c r="C1" s="298"/>
      <c r="D1" s="298"/>
      <c r="E1" s="298"/>
      <c r="F1" s="298"/>
    </row>
    <row r="2" spans="1:6" s="1" customFormat="1" ht="15.75" x14ac:dyDescent="0.25">
      <c r="A2" s="299" t="s">
        <v>339</v>
      </c>
      <c r="B2" s="299"/>
      <c r="C2" s="299"/>
      <c r="D2" s="299"/>
      <c r="E2" s="299"/>
      <c r="F2" s="299"/>
    </row>
    <row r="3" spans="1:6" s="1" customFormat="1" ht="15.75" x14ac:dyDescent="0.25">
      <c r="A3" s="2"/>
      <c r="B3" s="3"/>
      <c r="C3" s="3"/>
      <c r="D3" s="3"/>
      <c r="E3" s="3"/>
      <c r="F3" s="3"/>
    </row>
    <row r="4" spans="1:6" s="4" customFormat="1" ht="15.75" x14ac:dyDescent="0.25">
      <c r="A4" s="89" t="s">
        <v>132</v>
      </c>
      <c r="B4" s="90" t="s">
        <v>265</v>
      </c>
      <c r="C4" s="90" t="s">
        <v>345</v>
      </c>
      <c r="D4" s="90" t="s">
        <v>266</v>
      </c>
      <c r="E4" s="90" t="s">
        <v>340</v>
      </c>
      <c r="F4" s="90" t="s">
        <v>267</v>
      </c>
    </row>
    <row r="5" spans="1:6" s="11" customFormat="1" ht="15.75" x14ac:dyDescent="0.25">
      <c r="A5" s="47">
        <v>1</v>
      </c>
      <c r="B5" s="5" t="s">
        <v>268</v>
      </c>
      <c r="C5" s="5" t="s">
        <v>269</v>
      </c>
      <c r="D5" s="5" t="s">
        <v>346</v>
      </c>
      <c r="E5" s="5"/>
      <c r="F5" s="5"/>
    </row>
    <row r="6" spans="1:6" s="11" customFormat="1" ht="15.75" x14ac:dyDescent="0.25">
      <c r="A6" s="47">
        <f>A5+1</f>
        <v>2</v>
      </c>
      <c r="B6" s="5" t="s">
        <v>268</v>
      </c>
      <c r="C6" s="5" t="s">
        <v>271</v>
      </c>
      <c r="D6" s="5" t="s">
        <v>346</v>
      </c>
      <c r="E6" s="5"/>
      <c r="F6" s="5"/>
    </row>
    <row r="7" spans="1:6" s="11" customFormat="1" ht="15.75" x14ac:dyDescent="0.25">
      <c r="A7" s="47">
        <f t="shared" ref="A7:A72" si="0">A6+1</f>
        <v>3</v>
      </c>
      <c r="B7" s="5" t="s">
        <v>268</v>
      </c>
      <c r="C7" s="5" t="s">
        <v>272</v>
      </c>
      <c r="D7" s="5" t="s">
        <v>346</v>
      </c>
      <c r="E7" s="5"/>
      <c r="F7" s="5"/>
    </row>
    <row r="8" spans="1:6" s="11" customFormat="1" ht="15.75" x14ac:dyDescent="0.25">
      <c r="A8" s="47">
        <f t="shared" si="0"/>
        <v>4</v>
      </c>
      <c r="B8" s="5" t="s">
        <v>273</v>
      </c>
      <c r="C8" s="5" t="s">
        <v>274</v>
      </c>
      <c r="D8" s="5" t="s">
        <v>346</v>
      </c>
      <c r="E8" s="5" t="s">
        <v>275</v>
      </c>
      <c r="F8" s="5" t="s">
        <v>276</v>
      </c>
    </row>
    <row r="9" spans="1:6" s="11" customFormat="1" ht="15.75" x14ac:dyDescent="0.25">
      <c r="A9" s="47">
        <f t="shared" si="0"/>
        <v>5</v>
      </c>
      <c r="B9" s="5" t="s">
        <v>273</v>
      </c>
      <c r="C9" s="5" t="s">
        <v>274</v>
      </c>
      <c r="D9" s="5" t="s">
        <v>346</v>
      </c>
      <c r="E9" s="5" t="s">
        <v>275</v>
      </c>
      <c r="F9" s="5" t="s">
        <v>276</v>
      </c>
    </row>
    <row r="10" spans="1:6" s="11" customFormat="1" ht="15.75" x14ac:dyDescent="0.25">
      <c r="A10" s="47">
        <f t="shared" si="0"/>
        <v>6</v>
      </c>
      <c r="B10" s="5" t="s">
        <v>273</v>
      </c>
      <c r="C10" s="5" t="s">
        <v>274</v>
      </c>
      <c r="D10" s="5" t="s">
        <v>346</v>
      </c>
      <c r="E10" s="5" t="s">
        <v>275</v>
      </c>
      <c r="F10" s="5" t="s">
        <v>276</v>
      </c>
    </row>
    <row r="11" spans="1:6" s="11" customFormat="1" ht="15.75" x14ac:dyDescent="0.25">
      <c r="A11" s="47">
        <f t="shared" si="0"/>
        <v>7</v>
      </c>
      <c r="B11" s="5" t="s">
        <v>273</v>
      </c>
      <c r="C11" s="5" t="s">
        <v>274</v>
      </c>
      <c r="D11" s="5" t="s">
        <v>346</v>
      </c>
      <c r="E11" s="5" t="s">
        <v>275</v>
      </c>
      <c r="F11" s="5" t="s">
        <v>276</v>
      </c>
    </row>
    <row r="12" spans="1:6" s="11" customFormat="1" ht="15.75" x14ac:dyDescent="0.25">
      <c r="A12" s="47">
        <f t="shared" si="0"/>
        <v>8</v>
      </c>
      <c r="B12" s="5" t="s">
        <v>273</v>
      </c>
      <c r="C12" s="5" t="s">
        <v>274</v>
      </c>
      <c r="D12" s="5" t="s">
        <v>346</v>
      </c>
      <c r="E12" s="5" t="s">
        <v>275</v>
      </c>
      <c r="F12" s="5" t="s">
        <v>276</v>
      </c>
    </row>
    <row r="13" spans="1:6" s="11" customFormat="1" ht="15.75" x14ac:dyDescent="0.25">
      <c r="A13" s="47">
        <f t="shared" si="0"/>
        <v>9</v>
      </c>
      <c r="B13" s="5" t="s">
        <v>273</v>
      </c>
      <c r="C13" s="5" t="s">
        <v>274</v>
      </c>
      <c r="D13" s="5" t="s">
        <v>346</v>
      </c>
      <c r="E13" s="5" t="s">
        <v>275</v>
      </c>
      <c r="F13" s="5" t="s">
        <v>276</v>
      </c>
    </row>
    <row r="14" spans="1:6" s="11" customFormat="1" ht="15.75" x14ac:dyDescent="0.25">
      <c r="A14" s="47">
        <f t="shared" si="0"/>
        <v>10</v>
      </c>
      <c r="B14" s="5" t="s">
        <v>273</v>
      </c>
      <c r="C14" s="5" t="s">
        <v>274</v>
      </c>
      <c r="D14" s="5" t="s">
        <v>346</v>
      </c>
      <c r="E14" s="5" t="s">
        <v>275</v>
      </c>
      <c r="F14" s="5" t="s">
        <v>276</v>
      </c>
    </row>
    <row r="15" spans="1:6" s="11" customFormat="1" ht="15.75" x14ac:dyDescent="0.25">
      <c r="A15" s="47">
        <f t="shared" si="0"/>
        <v>11</v>
      </c>
      <c r="B15" s="5" t="s">
        <v>273</v>
      </c>
      <c r="C15" s="5" t="s">
        <v>274</v>
      </c>
      <c r="D15" s="5" t="s">
        <v>346</v>
      </c>
      <c r="E15" s="5" t="s">
        <v>275</v>
      </c>
      <c r="F15" s="5" t="s">
        <v>276</v>
      </c>
    </row>
    <row r="16" spans="1:6" s="11" customFormat="1" ht="15.75" x14ac:dyDescent="0.25">
      <c r="A16" s="47">
        <f t="shared" si="0"/>
        <v>12</v>
      </c>
      <c r="B16" s="5" t="s">
        <v>277</v>
      </c>
      <c r="C16" s="5" t="s">
        <v>278</v>
      </c>
      <c r="D16" s="5" t="s">
        <v>346</v>
      </c>
      <c r="E16" s="5" t="s">
        <v>347</v>
      </c>
      <c r="F16" s="5" t="s">
        <v>348</v>
      </c>
    </row>
    <row r="17" spans="1:6" s="11" customFormat="1" ht="15.75" x14ac:dyDescent="0.25">
      <c r="A17" s="47">
        <f t="shared" si="0"/>
        <v>13</v>
      </c>
      <c r="B17" s="5" t="s">
        <v>277</v>
      </c>
      <c r="C17" s="5" t="s">
        <v>278</v>
      </c>
      <c r="D17" s="5" t="s">
        <v>346</v>
      </c>
      <c r="E17" s="5" t="s">
        <v>347</v>
      </c>
      <c r="F17" s="5" t="s">
        <v>348</v>
      </c>
    </row>
    <row r="18" spans="1:6" s="11" customFormat="1" ht="15.75" x14ac:dyDescent="0.25">
      <c r="A18" s="47">
        <f t="shared" si="0"/>
        <v>14</v>
      </c>
      <c r="B18" s="5" t="s">
        <v>277</v>
      </c>
      <c r="C18" s="5" t="s">
        <v>278</v>
      </c>
      <c r="D18" s="5" t="s">
        <v>346</v>
      </c>
      <c r="E18" s="5" t="s">
        <v>347</v>
      </c>
      <c r="F18" s="5" t="s">
        <v>348</v>
      </c>
    </row>
    <row r="19" spans="1:6" s="11" customFormat="1" ht="15.75" x14ac:dyDescent="0.25">
      <c r="A19" s="47">
        <f t="shared" si="0"/>
        <v>15</v>
      </c>
      <c r="B19" s="5" t="s">
        <v>277</v>
      </c>
      <c r="C19" s="5" t="s">
        <v>280</v>
      </c>
      <c r="D19" s="5" t="s">
        <v>346</v>
      </c>
      <c r="E19" s="5" t="s">
        <v>279</v>
      </c>
      <c r="F19" s="5" t="s">
        <v>348</v>
      </c>
    </row>
    <row r="20" spans="1:6" s="11" customFormat="1" ht="15.75" x14ac:dyDescent="0.25">
      <c r="A20" s="47">
        <f t="shared" si="0"/>
        <v>16</v>
      </c>
      <c r="B20" s="5" t="s">
        <v>277</v>
      </c>
      <c r="C20" s="5" t="s">
        <v>280</v>
      </c>
      <c r="D20" s="5" t="s">
        <v>346</v>
      </c>
      <c r="E20" s="10" t="s">
        <v>279</v>
      </c>
      <c r="F20" s="5" t="s">
        <v>348</v>
      </c>
    </row>
    <row r="21" spans="1:6" s="11" customFormat="1" ht="15.75" x14ac:dyDescent="0.25">
      <c r="A21" s="47">
        <f t="shared" si="0"/>
        <v>17</v>
      </c>
      <c r="B21" s="5" t="s">
        <v>277</v>
      </c>
      <c r="C21" s="5" t="s">
        <v>280</v>
      </c>
      <c r="D21" s="5" t="s">
        <v>346</v>
      </c>
      <c r="E21" s="10" t="s">
        <v>279</v>
      </c>
      <c r="F21" s="5" t="s">
        <v>348</v>
      </c>
    </row>
    <row r="22" spans="1:6" s="11" customFormat="1" ht="15.75" x14ac:dyDescent="0.25">
      <c r="A22" s="47">
        <f t="shared" si="0"/>
        <v>18</v>
      </c>
      <c r="B22" s="9" t="s">
        <v>281</v>
      </c>
      <c r="C22" s="5" t="s">
        <v>491</v>
      </c>
      <c r="D22" s="5" t="s">
        <v>270</v>
      </c>
      <c r="E22" s="5"/>
      <c r="F22" s="5"/>
    </row>
    <row r="23" spans="1:6" s="11" customFormat="1" ht="15.75" x14ac:dyDescent="0.25">
      <c r="A23" s="47">
        <f t="shared" si="0"/>
        <v>19</v>
      </c>
      <c r="B23" s="5" t="s">
        <v>281</v>
      </c>
      <c r="C23" s="5" t="s">
        <v>492</v>
      </c>
      <c r="D23" s="5" t="s">
        <v>270</v>
      </c>
      <c r="E23" s="5"/>
      <c r="F23" s="5"/>
    </row>
    <row r="24" spans="1:6" s="11" customFormat="1" ht="15.75" x14ac:dyDescent="0.25">
      <c r="A24" s="47">
        <f t="shared" si="0"/>
        <v>20</v>
      </c>
      <c r="B24" s="5" t="s">
        <v>281</v>
      </c>
      <c r="C24" s="5" t="s">
        <v>282</v>
      </c>
      <c r="D24" s="5" t="s">
        <v>270</v>
      </c>
      <c r="E24" s="10"/>
      <c r="F24" s="5"/>
    </row>
    <row r="25" spans="1:6" s="11" customFormat="1" ht="15.75" x14ac:dyDescent="0.25">
      <c r="A25" s="47">
        <f t="shared" si="0"/>
        <v>21</v>
      </c>
      <c r="B25" s="5" t="s">
        <v>281</v>
      </c>
      <c r="C25" s="5" t="s">
        <v>283</v>
      </c>
      <c r="D25" s="5" t="s">
        <v>270</v>
      </c>
      <c r="E25" s="5"/>
      <c r="F25" s="5"/>
    </row>
    <row r="26" spans="1:6" s="11" customFormat="1" ht="15.75" x14ac:dyDescent="0.25">
      <c r="A26" s="47">
        <f t="shared" si="0"/>
        <v>22</v>
      </c>
      <c r="B26" s="5" t="s">
        <v>281</v>
      </c>
      <c r="C26" s="5" t="s">
        <v>284</v>
      </c>
      <c r="D26" s="5" t="s">
        <v>270</v>
      </c>
      <c r="E26" s="5"/>
      <c r="F26" s="5"/>
    </row>
    <row r="27" spans="1:6" s="11" customFormat="1" ht="15.75" x14ac:dyDescent="0.25">
      <c r="A27" s="47">
        <f t="shared" si="0"/>
        <v>23</v>
      </c>
      <c r="B27" s="5" t="s">
        <v>281</v>
      </c>
      <c r="C27" s="5" t="s">
        <v>285</v>
      </c>
      <c r="D27" s="5" t="s">
        <v>270</v>
      </c>
      <c r="E27" s="5"/>
      <c r="F27" s="5"/>
    </row>
    <row r="28" spans="1:6" s="11" customFormat="1" ht="15.75" x14ac:dyDescent="0.25">
      <c r="A28" s="47">
        <f t="shared" si="0"/>
        <v>24</v>
      </c>
      <c r="B28" s="5" t="s">
        <v>281</v>
      </c>
      <c r="C28" s="5" t="s">
        <v>286</v>
      </c>
      <c r="D28" s="5" t="s">
        <v>270</v>
      </c>
      <c r="E28" s="5"/>
      <c r="F28" s="5"/>
    </row>
    <row r="29" spans="1:6" s="11" customFormat="1" ht="15.75" x14ac:dyDescent="0.25">
      <c r="A29" s="47">
        <f t="shared" si="0"/>
        <v>25</v>
      </c>
      <c r="B29" s="5" t="s">
        <v>281</v>
      </c>
      <c r="C29" s="5" t="s">
        <v>287</v>
      </c>
      <c r="D29" s="5" t="s">
        <v>288</v>
      </c>
      <c r="E29" s="5"/>
      <c r="F29" s="5"/>
    </row>
    <row r="30" spans="1:6" s="11" customFormat="1" ht="15.75" x14ac:dyDescent="0.25">
      <c r="A30" s="47">
        <f t="shared" si="0"/>
        <v>26</v>
      </c>
      <c r="B30" s="5" t="s">
        <v>281</v>
      </c>
      <c r="C30" s="5" t="s">
        <v>289</v>
      </c>
      <c r="D30" s="5" t="s">
        <v>288</v>
      </c>
      <c r="E30" s="5"/>
      <c r="F30" s="5"/>
    </row>
    <row r="31" spans="1:6" s="11" customFormat="1" ht="15.75" x14ac:dyDescent="0.25">
      <c r="A31" s="47">
        <f t="shared" si="0"/>
        <v>27</v>
      </c>
      <c r="B31" s="5" t="s">
        <v>281</v>
      </c>
      <c r="C31" s="5" t="s">
        <v>290</v>
      </c>
      <c r="D31" s="5" t="s">
        <v>288</v>
      </c>
      <c r="E31" s="5"/>
      <c r="F31" s="5"/>
    </row>
    <row r="32" spans="1:6" s="11" customFormat="1" ht="15.75" x14ac:dyDescent="0.25">
      <c r="A32" s="47">
        <f t="shared" si="0"/>
        <v>28</v>
      </c>
      <c r="B32" s="5" t="s">
        <v>281</v>
      </c>
      <c r="C32" s="5" t="s">
        <v>291</v>
      </c>
      <c r="D32" s="5" t="s">
        <v>288</v>
      </c>
      <c r="E32" s="5"/>
      <c r="F32" s="5"/>
    </row>
    <row r="33" spans="1:6" s="11" customFormat="1" ht="15.75" x14ac:dyDescent="0.25">
      <c r="A33" s="47">
        <f t="shared" si="0"/>
        <v>29</v>
      </c>
      <c r="B33" s="5" t="s">
        <v>281</v>
      </c>
      <c r="C33" s="5" t="s">
        <v>292</v>
      </c>
      <c r="D33" s="5" t="s">
        <v>288</v>
      </c>
      <c r="E33" s="5"/>
      <c r="F33" s="5"/>
    </row>
    <row r="34" spans="1:6" s="11" customFormat="1" ht="15.75" x14ac:dyDescent="0.25">
      <c r="A34" s="47">
        <f t="shared" si="0"/>
        <v>30</v>
      </c>
      <c r="B34" s="5" t="s">
        <v>281</v>
      </c>
      <c r="C34" s="5" t="s">
        <v>293</v>
      </c>
      <c r="D34" s="5" t="s">
        <v>349</v>
      </c>
      <c r="E34" s="5"/>
      <c r="F34" s="5"/>
    </row>
    <row r="35" spans="1:6" s="11" customFormat="1" ht="15.75" x14ac:dyDescent="0.25">
      <c r="A35" s="47">
        <f t="shared" si="0"/>
        <v>31</v>
      </c>
      <c r="B35" s="5" t="s">
        <v>281</v>
      </c>
      <c r="C35" s="5" t="s">
        <v>294</v>
      </c>
      <c r="D35" s="5" t="s">
        <v>349</v>
      </c>
      <c r="E35" s="5"/>
      <c r="F35" s="5"/>
    </row>
    <row r="36" spans="1:6" s="11" customFormat="1" ht="15.75" x14ac:dyDescent="0.25">
      <c r="A36" s="47">
        <f t="shared" si="0"/>
        <v>32</v>
      </c>
      <c r="B36" s="5" t="s">
        <v>281</v>
      </c>
      <c r="C36" s="5" t="s">
        <v>295</v>
      </c>
      <c r="D36" s="5" t="s">
        <v>349</v>
      </c>
      <c r="E36" s="5"/>
      <c r="F36" s="5"/>
    </row>
    <row r="37" spans="1:6" s="11" customFormat="1" ht="15.75" x14ac:dyDescent="0.25">
      <c r="A37" s="47">
        <f t="shared" si="0"/>
        <v>33</v>
      </c>
      <c r="B37" s="5" t="s">
        <v>281</v>
      </c>
      <c r="C37" s="5" t="s">
        <v>296</v>
      </c>
      <c r="D37" s="5" t="s">
        <v>349</v>
      </c>
      <c r="E37" s="5"/>
      <c r="F37" s="5"/>
    </row>
    <row r="38" spans="1:6" s="11" customFormat="1" ht="15.75" x14ac:dyDescent="0.25">
      <c r="A38" s="47">
        <f t="shared" si="0"/>
        <v>34</v>
      </c>
      <c r="B38" s="5" t="s">
        <v>281</v>
      </c>
      <c r="C38" s="5" t="s">
        <v>297</v>
      </c>
      <c r="D38" s="5" t="s">
        <v>298</v>
      </c>
      <c r="E38" s="5"/>
      <c r="F38" s="5"/>
    </row>
    <row r="39" spans="1:6" s="11" customFormat="1" ht="15.75" x14ac:dyDescent="0.25">
      <c r="A39" s="47">
        <f t="shared" si="0"/>
        <v>35</v>
      </c>
      <c r="B39" s="5" t="s">
        <v>281</v>
      </c>
      <c r="C39" s="5" t="s">
        <v>299</v>
      </c>
      <c r="D39" s="5" t="s">
        <v>298</v>
      </c>
      <c r="E39" s="5"/>
      <c r="F39" s="5"/>
    </row>
    <row r="40" spans="1:6" s="11" customFormat="1" ht="15.75" x14ac:dyDescent="0.25">
      <c r="A40" s="47">
        <f t="shared" si="0"/>
        <v>36</v>
      </c>
      <c r="B40" s="5" t="s">
        <v>281</v>
      </c>
      <c r="C40" s="5" t="s">
        <v>300</v>
      </c>
      <c r="D40" s="5" t="s">
        <v>298</v>
      </c>
      <c r="E40" s="5"/>
      <c r="F40" s="5"/>
    </row>
    <row r="41" spans="1:6" s="11" customFormat="1" ht="15.75" x14ac:dyDescent="0.25">
      <c r="A41" s="47">
        <f t="shared" si="0"/>
        <v>37</v>
      </c>
      <c r="B41" s="5" t="s">
        <v>281</v>
      </c>
      <c r="C41" s="5" t="s">
        <v>301</v>
      </c>
      <c r="D41" s="5" t="s">
        <v>298</v>
      </c>
      <c r="E41" s="5"/>
      <c r="F41" s="5"/>
    </row>
    <row r="42" spans="1:6" s="11" customFormat="1" ht="15.75" x14ac:dyDescent="0.25">
      <c r="A42" s="47">
        <f t="shared" si="0"/>
        <v>38</v>
      </c>
      <c r="B42" s="5" t="s">
        <v>281</v>
      </c>
      <c r="C42" s="5" t="s">
        <v>302</v>
      </c>
      <c r="D42" s="5" t="s">
        <v>303</v>
      </c>
      <c r="E42" s="5"/>
      <c r="F42" s="5"/>
    </row>
    <row r="43" spans="1:6" s="11" customFormat="1" ht="15.75" x14ac:dyDescent="0.25">
      <c r="A43" s="47">
        <f t="shared" si="0"/>
        <v>39</v>
      </c>
      <c r="B43" s="5" t="s">
        <v>281</v>
      </c>
      <c r="C43" s="5" t="s">
        <v>304</v>
      </c>
      <c r="D43" s="5" t="s">
        <v>303</v>
      </c>
      <c r="E43" s="5"/>
      <c r="F43" s="5"/>
    </row>
    <row r="44" spans="1:6" s="11" customFormat="1" ht="15.75" x14ac:dyDescent="0.25">
      <c r="A44" s="47">
        <f t="shared" si="0"/>
        <v>40</v>
      </c>
      <c r="B44" s="5" t="s">
        <v>281</v>
      </c>
      <c r="C44" s="5" t="s">
        <v>305</v>
      </c>
      <c r="D44" s="5" t="s">
        <v>303</v>
      </c>
      <c r="E44" s="5"/>
      <c r="F44" s="5"/>
    </row>
    <row r="45" spans="1:6" s="11" customFormat="1" ht="15.75" x14ac:dyDescent="0.25">
      <c r="A45" s="47">
        <f t="shared" si="0"/>
        <v>41</v>
      </c>
      <c r="B45" s="5" t="s">
        <v>281</v>
      </c>
      <c r="C45" s="5" t="s">
        <v>306</v>
      </c>
      <c r="D45" s="5" t="s">
        <v>303</v>
      </c>
      <c r="E45" s="5"/>
      <c r="F45" s="5"/>
    </row>
    <row r="46" spans="1:6" s="11" customFormat="1" ht="15.75" x14ac:dyDescent="0.25">
      <c r="A46" s="47">
        <f t="shared" si="0"/>
        <v>42</v>
      </c>
      <c r="B46" s="5" t="s">
        <v>281</v>
      </c>
      <c r="C46" s="5" t="s">
        <v>307</v>
      </c>
      <c r="D46" s="5" t="s">
        <v>308</v>
      </c>
      <c r="E46" s="5"/>
      <c r="F46" s="5"/>
    </row>
    <row r="47" spans="1:6" s="11" customFormat="1" ht="15.75" x14ac:dyDescent="0.25">
      <c r="A47" s="47">
        <f t="shared" si="0"/>
        <v>43</v>
      </c>
      <c r="B47" s="5" t="s">
        <v>281</v>
      </c>
      <c r="C47" s="5" t="s">
        <v>309</v>
      </c>
      <c r="D47" s="5" t="s">
        <v>308</v>
      </c>
      <c r="E47" s="5"/>
      <c r="F47" s="5"/>
    </row>
    <row r="48" spans="1:6" s="11" customFormat="1" ht="15.75" x14ac:dyDescent="0.25">
      <c r="A48" s="47">
        <f t="shared" si="0"/>
        <v>44</v>
      </c>
      <c r="B48" s="5" t="s">
        <v>281</v>
      </c>
      <c r="C48" s="5" t="s">
        <v>310</v>
      </c>
      <c r="D48" s="5" t="s">
        <v>308</v>
      </c>
      <c r="E48" s="5"/>
      <c r="F48" s="5"/>
    </row>
    <row r="49" spans="1:6" s="11" customFormat="1" ht="15.75" x14ac:dyDescent="0.25">
      <c r="A49" s="47">
        <f t="shared" si="0"/>
        <v>45</v>
      </c>
      <c r="B49" s="5" t="s">
        <v>281</v>
      </c>
      <c r="C49" s="5" t="s">
        <v>311</v>
      </c>
      <c r="D49" s="5" t="s">
        <v>308</v>
      </c>
      <c r="E49" s="5"/>
      <c r="F49" s="5"/>
    </row>
    <row r="50" spans="1:6" s="11" customFormat="1" ht="15.75" x14ac:dyDescent="0.25">
      <c r="A50" s="47">
        <f t="shared" si="0"/>
        <v>46</v>
      </c>
      <c r="B50" s="5" t="s">
        <v>281</v>
      </c>
      <c r="C50" s="5" t="s">
        <v>312</v>
      </c>
      <c r="D50" s="5" t="s">
        <v>313</v>
      </c>
      <c r="E50" s="5"/>
      <c r="F50" s="5"/>
    </row>
    <row r="51" spans="1:6" s="11" customFormat="1" ht="15.75" x14ac:dyDescent="0.25">
      <c r="A51" s="47">
        <f t="shared" si="0"/>
        <v>47</v>
      </c>
      <c r="B51" s="5" t="s">
        <v>281</v>
      </c>
      <c r="C51" s="5" t="s">
        <v>314</v>
      </c>
      <c r="D51" s="12" t="s">
        <v>313</v>
      </c>
      <c r="E51" s="5"/>
      <c r="F51" s="5"/>
    </row>
    <row r="52" spans="1:6" s="11" customFormat="1" ht="15.75" x14ac:dyDescent="0.25">
      <c r="A52" s="47">
        <f t="shared" si="0"/>
        <v>48</v>
      </c>
      <c r="B52" s="5" t="s">
        <v>281</v>
      </c>
      <c r="C52" s="5" t="s">
        <v>315</v>
      </c>
      <c r="D52" s="5" t="s">
        <v>313</v>
      </c>
      <c r="E52" s="5"/>
      <c r="F52" s="10"/>
    </row>
    <row r="53" spans="1:6" s="11" customFormat="1" ht="15.75" x14ac:dyDescent="0.25">
      <c r="A53" s="47">
        <f t="shared" si="0"/>
        <v>49</v>
      </c>
      <c r="B53" s="5" t="s">
        <v>281</v>
      </c>
      <c r="C53" s="5" t="s">
        <v>316</v>
      </c>
      <c r="D53" s="5" t="s">
        <v>313</v>
      </c>
      <c r="E53" s="5"/>
      <c r="F53" s="10"/>
    </row>
    <row r="54" spans="1:6" s="11" customFormat="1" ht="15.75" x14ac:dyDescent="0.25">
      <c r="A54" s="47">
        <f t="shared" si="0"/>
        <v>50</v>
      </c>
      <c r="B54" s="5" t="s">
        <v>281</v>
      </c>
      <c r="C54" s="5" t="s">
        <v>317</v>
      </c>
      <c r="D54" s="5" t="s">
        <v>318</v>
      </c>
      <c r="E54" s="5"/>
      <c r="F54" s="5"/>
    </row>
    <row r="55" spans="1:6" s="11" customFormat="1" ht="15.75" x14ac:dyDescent="0.25">
      <c r="A55" s="47">
        <f t="shared" si="0"/>
        <v>51</v>
      </c>
      <c r="B55" s="5" t="s">
        <v>281</v>
      </c>
      <c r="C55" s="5" t="s">
        <v>319</v>
      </c>
      <c r="D55" s="5" t="s">
        <v>318</v>
      </c>
      <c r="E55" s="5"/>
      <c r="F55" s="5"/>
    </row>
    <row r="56" spans="1:6" s="11" customFormat="1" ht="15.75" x14ac:dyDescent="0.25">
      <c r="A56" s="47">
        <f t="shared" si="0"/>
        <v>52</v>
      </c>
      <c r="B56" s="5" t="s">
        <v>281</v>
      </c>
      <c r="C56" s="5" t="s">
        <v>320</v>
      </c>
      <c r="D56" s="5" t="s">
        <v>318</v>
      </c>
      <c r="E56" s="5"/>
      <c r="F56" s="5"/>
    </row>
    <row r="57" spans="1:6" s="11" customFormat="1" ht="15.75" x14ac:dyDescent="0.25">
      <c r="A57" s="47">
        <f t="shared" si="0"/>
        <v>53</v>
      </c>
      <c r="B57" s="5" t="s">
        <v>281</v>
      </c>
      <c r="C57" s="5" t="s">
        <v>321</v>
      </c>
      <c r="D57" s="5" t="s">
        <v>318</v>
      </c>
      <c r="E57" s="5"/>
      <c r="F57" s="5"/>
    </row>
    <row r="58" spans="1:6" s="11" customFormat="1" ht="15.75" x14ac:dyDescent="0.25">
      <c r="A58" s="47">
        <f t="shared" si="0"/>
        <v>54</v>
      </c>
      <c r="B58" s="5" t="s">
        <v>281</v>
      </c>
      <c r="C58" s="5" t="s">
        <v>322</v>
      </c>
      <c r="D58" s="5" t="s">
        <v>323</v>
      </c>
      <c r="E58" s="5"/>
      <c r="F58" s="5"/>
    </row>
    <row r="59" spans="1:6" s="11" customFormat="1" ht="15.75" x14ac:dyDescent="0.25">
      <c r="A59" s="47">
        <f t="shared" si="0"/>
        <v>55</v>
      </c>
      <c r="B59" s="5" t="s">
        <v>281</v>
      </c>
      <c r="C59" s="5" t="s">
        <v>324</v>
      </c>
      <c r="D59" s="10" t="s">
        <v>323</v>
      </c>
      <c r="E59" s="5"/>
      <c r="F59" s="5"/>
    </row>
    <row r="60" spans="1:6" s="11" customFormat="1" ht="15.75" x14ac:dyDescent="0.25">
      <c r="A60" s="47">
        <f t="shared" si="0"/>
        <v>56</v>
      </c>
      <c r="B60" s="5" t="s">
        <v>281</v>
      </c>
      <c r="C60" s="5" t="s">
        <v>325</v>
      </c>
      <c r="D60" s="10" t="s">
        <v>323</v>
      </c>
      <c r="E60" s="5"/>
      <c r="F60" s="5"/>
    </row>
    <row r="61" spans="1:6" s="11" customFormat="1" ht="15.75" x14ac:dyDescent="0.25">
      <c r="A61" s="47">
        <f t="shared" si="0"/>
        <v>57</v>
      </c>
      <c r="B61" s="5" t="s">
        <v>281</v>
      </c>
      <c r="C61" s="5" t="s">
        <v>326</v>
      </c>
      <c r="D61" s="10" t="s">
        <v>323</v>
      </c>
      <c r="E61" s="5"/>
      <c r="F61" s="5"/>
    </row>
    <row r="62" spans="1:6" s="11" customFormat="1" ht="15.75" x14ac:dyDescent="0.25">
      <c r="A62" s="47">
        <f t="shared" si="0"/>
        <v>58</v>
      </c>
      <c r="B62" s="5" t="s">
        <v>281</v>
      </c>
      <c r="C62" s="5" t="s">
        <v>327</v>
      </c>
      <c r="D62" s="10" t="s">
        <v>328</v>
      </c>
      <c r="E62" s="5"/>
      <c r="F62" s="5"/>
    </row>
    <row r="63" spans="1:6" s="11" customFormat="1" ht="15.75" x14ac:dyDescent="0.25">
      <c r="A63" s="47">
        <f t="shared" si="0"/>
        <v>59</v>
      </c>
      <c r="B63" s="5" t="s">
        <v>281</v>
      </c>
      <c r="C63" s="5" t="s">
        <v>329</v>
      </c>
      <c r="D63" s="10" t="s">
        <v>328</v>
      </c>
      <c r="E63" s="5"/>
      <c r="F63" s="5"/>
    </row>
    <row r="64" spans="1:6" s="11" customFormat="1" ht="15.75" x14ac:dyDescent="0.25">
      <c r="A64" s="47">
        <f t="shared" si="0"/>
        <v>60</v>
      </c>
      <c r="B64" s="5" t="s">
        <v>281</v>
      </c>
      <c r="C64" s="5" t="s">
        <v>330</v>
      </c>
      <c r="D64" s="10" t="s">
        <v>328</v>
      </c>
      <c r="E64" s="5"/>
      <c r="F64" s="5"/>
    </row>
    <row r="65" spans="1:6" s="11" customFormat="1" ht="15.75" x14ac:dyDescent="0.25">
      <c r="A65" s="47">
        <f t="shared" si="0"/>
        <v>61</v>
      </c>
      <c r="B65" s="5" t="s">
        <v>281</v>
      </c>
      <c r="C65" s="5" t="s">
        <v>331</v>
      </c>
      <c r="D65" s="10" t="s">
        <v>328</v>
      </c>
      <c r="E65" s="5"/>
      <c r="F65" s="5"/>
    </row>
    <row r="66" spans="1:6" s="11" customFormat="1" ht="15.75" x14ac:dyDescent="0.25">
      <c r="A66" s="47">
        <f t="shared" si="0"/>
        <v>62</v>
      </c>
      <c r="B66" s="5" t="s">
        <v>281</v>
      </c>
      <c r="C66" s="5" t="s">
        <v>332</v>
      </c>
      <c r="D66" s="10" t="s">
        <v>333</v>
      </c>
      <c r="E66" s="5"/>
      <c r="F66" s="5"/>
    </row>
    <row r="67" spans="1:6" s="11" customFormat="1" ht="15.75" x14ac:dyDescent="0.25">
      <c r="A67" s="47">
        <f t="shared" si="0"/>
        <v>63</v>
      </c>
      <c r="B67" s="5" t="s">
        <v>281</v>
      </c>
      <c r="C67" s="5" t="s">
        <v>334</v>
      </c>
      <c r="D67" s="10" t="s">
        <v>333</v>
      </c>
      <c r="E67" s="5"/>
      <c r="F67" s="5"/>
    </row>
    <row r="68" spans="1:6" s="11" customFormat="1" ht="15.75" x14ac:dyDescent="0.25">
      <c r="A68" s="47">
        <f t="shared" si="0"/>
        <v>64</v>
      </c>
      <c r="B68" s="5" t="s">
        <v>281</v>
      </c>
      <c r="C68" s="5" t="s">
        <v>334</v>
      </c>
      <c r="D68" s="10" t="s">
        <v>333</v>
      </c>
      <c r="E68" s="5"/>
      <c r="F68" s="5"/>
    </row>
    <row r="69" spans="1:6" s="11" customFormat="1" ht="15.75" x14ac:dyDescent="0.25">
      <c r="A69" s="47">
        <f t="shared" si="0"/>
        <v>65</v>
      </c>
      <c r="B69" s="5" t="s">
        <v>281</v>
      </c>
      <c r="C69" s="5" t="s">
        <v>335</v>
      </c>
      <c r="D69" s="10" t="s">
        <v>333</v>
      </c>
      <c r="E69" s="5"/>
      <c r="F69" s="5"/>
    </row>
    <row r="70" spans="1:6" s="11" customFormat="1" ht="15.75" x14ac:dyDescent="0.25">
      <c r="A70" s="47">
        <f t="shared" si="0"/>
        <v>66</v>
      </c>
      <c r="B70" s="5" t="s">
        <v>281</v>
      </c>
      <c r="C70" s="10" t="s">
        <v>336</v>
      </c>
      <c r="D70" s="10" t="s">
        <v>333</v>
      </c>
      <c r="E70" s="5"/>
      <c r="F70" s="5"/>
    </row>
    <row r="71" spans="1:6" customFormat="1" ht="15.75" x14ac:dyDescent="0.25">
      <c r="A71" s="47">
        <f t="shared" si="0"/>
        <v>67</v>
      </c>
      <c r="B71" s="5" t="s">
        <v>358</v>
      </c>
      <c r="C71" s="5" t="s">
        <v>359</v>
      </c>
      <c r="D71" s="5" t="s">
        <v>346</v>
      </c>
      <c r="E71" s="5" t="s">
        <v>373</v>
      </c>
      <c r="F71" s="5" t="s">
        <v>356</v>
      </c>
    </row>
    <row r="72" spans="1:6" customFormat="1" ht="15.75" x14ac:dyDescent="0.25">
      <c r="A72" s="47">
        <f t="shared" si="0"/>
        <v>68</v>
      </c>
      <c r="B72" s="5" t="s">
        <v>358</v>
      </c>
      <c r="C72" s="5" t="s">
        <v>360</v>
      </c>
      <c r="D72" s="5" t="s">
        <v>346</v>
      </c>
      <c r="E72" s="5" t="s">
        <v>373</v>
      </c>
      <c r="F72" s="5" t="s">
        <v>356</v>
      </c>
    </row>
    <row r="73" spans="1:6" customFormat="1" ht="15.75" x14ac:dyDescent="0.25">
      <c r="A73" s="47">
        <f t="shared" ref="A73:A136" si="1">A72+1</f>
        <v>69</v>
      </c>
      <c r="B73" s="5" t="s">
        <v>358</v>
      </c>
      <c r="C73" s="5" t="s">
        <v>362</v>
      </c>
      <c r="D73" s="5" t="s">
        <v>346</v>
      </c>
      <c r="E73" s="5" t="s">
        <v>374</v>
      </c>
      <c r="F73" s="5" t="s">
        <v>361</v>
      </c>
    </row>
    <row r="74" spans="1:6" customFormat="1" ht="15.75" x14ac:dyDescent="0.25">
      <c r="A74" s="47">
        <f t="shared" si="1"/>
        <v>70</v>
      </c>
      <c r="B74" s="5" t="s">
        <v>358</v>
      </c>
      <c r="C74" s="5" t="s">
        <v>363</v>
      </c>
      <c r="D74" s="5" t="s">
        <v>346</v>
      </c>
      <c r="E74" s="5" t="s">
        <v>375</v>
      </c>
      <c r="F74" s="5" t="s">
        <v>357</v>
      </c>
    </row>
    <row r="75" spans="1:6" customFormat="1" ht="15.75" x14ac:dyDescent="0.25">
      <c r="A75" s="47">
        <f t="shared" si="1"/>
        <v>71</v>
      </c>
      <c r="B75" s="5" t="s">
        <v>358</v>
      </c>
      <c r="C75" s="5" t="s">
        <v>364</v>
      </c>
      <c r="D75" s="5" t="s">
        <v>346</v>
      </c>
      <c r="E75" s="5" t="s">
        <v>374</v>
      </c>
      <c r="F75" s="5" t="s">
        <v>356</v>
      </c>
    </row>
    <row r="76" spans="1:6" customFormat="1" ht="15.75" x14ac:dyDescent="0.25">
      <c r="A76" s="47">
        <f t="shared" si="1"/>
        <v>72</v>
      </c>
      <c r="B76" s="5" t="s">
        <v>358</v>
      </c>
      <c r="C76" s="5" t="s">
        <v>365</v>
      </c>
      <c r="D76" s="5" t="s">
        <v>346</v>
      </c>
      <c r="E76" s="5" t="s">
        <v>375</v>
      </c>
      <c r="F76" s="5" t="s">
        <v>356</v>
      </c>
    </row>
    <row r="77" spans="1:6" customFormat="1" ht="15.75" x14ac:dyDescent="0.25">
      <c r="A77" s="47">
        <f t="shared" si="1"/>
        <v>73</v>
      </c>
      <c r="B77" s="5" t="s">
        <v>358</v>
      </c>
      <c r="C77" s="5" t="s">
        <v>366</v>
      </c>
      <c r="D77" s="5" t="s">
        <v>346</v>
      </c>
      <c r="E77" s="5" t="s">
        <v>374</v>
      </c>
      <c r="F77" s="5" t="s">
        <v>356</v>
      </c>
    </row>
    <row r="78" spans="1:6" customFormat="1" ht="15.75" x14ac:dyDescent="0.25">
      <c r="A78" s="47">
        <f t="shared" si="1"/>
        <v>74</v>
      </c>
      <c r="B78" s="5" t="s">
        <v>358</v>
      </c>
      <c r="C78" s="5" t="s">
        <v>367</v>
      </c>
      <c r="D78" s="5" t="s">
        <v>346</v>
      </c>
      <c r="E78" s="5" t="s">
        <v>374</v>
      </c>
      <c r="F78" s="5" t="s">
        <v>355</v>
      </c>
    </row>
    <row r="79" spans="1:6" customFormat="1" ht="15.75" x14ac:dyDescent="0.25">
      <c r="A79" s="47">
        <f t="shared" si="1"/>
        <v>75</v>
      </c>
      <c r="B79" s="5" t="s">
        <v>358</v>
      </c>
      <c r="C79" s="5" t="s">
        <v>368</v>
      </c>
      <c r="D79" s="5" t="s">
        <v>270</v>
      </c>
      <c r="E79" s="5" t="s">
        <v>372</v>
      </c>
      <c r="F79" s="5" t="s">
        <v>356</v>
      </c>
    </row>
    <row r="80" spans="1:6" customFormat="1" ht="15.75" x14ac:dyDescent="0.25">
      <c r="A80" s="47">
        <f t="shared" si="1"/>
        <v>76</v>
      </c>
      <c r="B80" s="5" t="s">
        <v>358</v>
      </c>
      <c r="C80" s="5" t="s">
        <v>369</v>
      </c>
      <c r="D80" s="5" t="s">
        <v>270</v>
      </c>
      <c r="E80" s="5" t="s">
        <v>374</v>
      </c>
      <c r="F80" s="5" t="s">
        <v>352</v>
      </c>
    </row>
    <row r="81" spans="1:6" customFormat="1" ht="15.75" x14ac:dyDescent="0.25">
      <c r="A81" s="47">
        <f t="shared" si="1"/>
        <v>77</v>
      </c>
      <c r="B81" s="5" t="s">
        <v>358</v>
      </c>
      <c r="C81" s="5" t="s">
        <v>369</v>
      </c>
      <c r="D81" s="5" t="s">
        <v>270</v>
      </c>
      <c r="E81" s="5" t="s">
        <v>372</v>
      </c>
      <c r="F81" s="5" t="s">
        <v>356</v>
      </c>
    </row>
    <row r="82" spans="1:6" customFormat="1" ht="15.75" x14ac:dyDescent="0.25">
      <c r="A82" s="47">
        <f t="shared" si="1"/>
        <v>78</v>
      </c>
      <c r="B82" s="5" t="s">
        <v>358</v>
      </c>
      <c r="C82" s="5" t="s">
        <v>370</v>
      </c>
      <c r="D82" s="5" t="s">
        <v>270</v>
      </c>
      <c r="E82" s="5" t="s">
        <v>376</v>
      </c>
      <c r="F82" s="5" t="s">
        <v>356</v>
      </c>
    </row>
    <row r="83" spans="1:6" customFormat="1" ht="15.75" x14ac:dyDescent="0.25">
      <c r="A83" s="47">
        <f t="shared" si="1"/>
        <v>79</v>
      </c>
      <c r="B83" s="5" t="s">
        <v>493</v>
      </c>
      <c r="C83" s="5" t="s">
        <v>371</v>
      </c>
      <c r="D83" s="5" t="s">
        <v>270</v>
      </c>
      <c r="E83" s="5" t="s">
        <v>375</v>
      </c>
      <c r="F83" s="5" t="s">
        <v>377</v>
      </c>
    </row>
    <row r="84" spans="1:6" customFormat="1" ht="15.75" x14ac:dyDescent="0.25">
      <c r="A84" s="47">
        <f t="shared" si="1"/>
        <v>80</v>
      </c>
      <c r="B84" s="5" t="s">
        <v>358</v>
      </c>
      <c r="C84" s="5" t="s">
        <v>378</v>
      </c>
      <c r="D84" s="5" t="s">
        <v>288</v>
      </c>
      <c r="E84" s="5" t="s">
        <v>375</v>
      </c>
      <c r="F84" s="5" t="s">
        <v>356</v>
      </c>
    </row>
    <row r="85" spans="1:6" customFormat="1" ht="15.75" x14ac:dyDescent="0.25">
      <c r="A85" s="47">
        <f t="shared" si="1"/>
        <v>81</v>
      </c>
      <c r="B85" s="5" t="s">
        <v>358</v>
      </c>
      <c r="C85" s="5" t="s">
        <v>379</v>
      </c>
      <c r="D85" s="5" t="s">
        <v>288</v>
      </c>
      <c r="E85" s="5" t="s">
        <v>381</v>
      </c>
      <c r="F85" s="5" t="s">
        <v>352</v>
      </c>
    </row>
    <row r="86" spans="1:6" customFormat="1" ht="15.75" x14ac:dyDescent="0.25">
      <c r="A86" s="47">
        <f t="shared" si="1"/>
        <v>82</v>
      </c>
      <c r="B86" s="5" t="s">
        <v>358</v>
      </c>
      <c r="C86" s="5" t="s">
        <v>380</v>
      </c>
      <c r="D86" s="5" t="s">
        <v>288</v>
      </c>
      <c r="E86" s="5" t="s">
        <v>375</v>
      </c>
      <c r="F86" s="5" t="s">
        <v>356</v>
      </c>
    </row>
    <row r="87" spans="1:6" customFormat="1" ht="15.75" x14ac:dyDescent="0.25">
      <c r="A87" s="47">
        <f t="shared" si="1"/>
        <v>83</v>
      </c>
      <c r="B87" s="5" t="s">
        <v>358</v>
      </c>
      <c r="C87" s="5" t="s">
        <v>387</v>
      </c>
      <c r="D87" s="5" t="s">
        <v>288</v>
      </c>
      <c r="E87" s="5" t="s">
        <v>372</v>
      </c>
      <c r="F87" s="5" t="s">
        <v>356</v>
      </c>
    </row>
    <row r="88" spans="1:6" customFormat="1" ht="15.75" x14ac:dyDescent="0.25">
      <c r="A88" s="47">
        <f t="shared" si="1"/>
        <v>84</v>
      </c>
      <c r="B88" s="5" t="s">
        <v>358</v>
      </c>
      <c r="C88" s="5" t="s">
        <v>388</v>
      </c>
      <c r="D88" s="5" t="s">
        <v>288</v>
      </c>
      <c r="E88" s="5" t="s">
        <v>374</v>
      </c>
      <c r="F88" s="5" t="s">
        <v>356</v>
      </c>
    </row>
    <row r="89" spans="1:6" customFormat="1" ht="15.75" x14ac:dyDescent="0.25">
      <c r="A89" s="47">
        <f t="shared" si="1"/>
        <v>85</v>
      </c>
      <c r="B89" s="5" t="s">
        <v>358</v>
      </c>
      <c r="C89" s="5" t="s">
        <v>382</v>
      </c>
      <c r="D89" s="5" t="s">
        <v>298</v>
      </c>
      <c r="E89" s="5" t="s">
        <v>374</v>
      </c>
      <c r="F89" s="5" t="s">
        <v>354</v>
      </c>
    </row>
    <row r="90" spans="1:6" customFormat="1" ht="15.75" x14ac:dyDescent="0.25">
      <c r="A90" s="47">
        <f t="shared" si="1"/>
        <v>86</v>
      </c>
      <c r="B90" s="5" t="s">
        <v>358</v>
      </c>
      <c r="C90" s="5" t="s">
        <v>383</v>
      </c>
      <c r="D90" s="5" t="s">
        <v>298</v>
      </c>
      <c r="E90" s="5" t="s">
        <v>385</v>
      </c>
      <c r="F90" s="5" t="s">
        <v>386</v>
      </c>
    </row>
    <row r="91" spans="1:6" customFormat="1" ht="15.75" x14ac:dyDescent="0.25">
      <c r="A91" s="47">
        <f t="shared" si="1"/>
        <v>87</v>
      </c>
      <c r="B91" s="5" t="s">
        <v>358</v>
      </c>
      <c r="C91" s="5" t="s">
        <v>384</v>
      </c>
      <c r="D91" s="5" t="s">
        <v>298</v>
      </c>
      <c r="E91" s="5" t="s">
        <v>374</v>
      </c>
      <c r="F91" s="5" t="s">
        <v>356</v>
      </c>
    </row>
    <row r="92" spans="1:6" customFormat="1" ht="15.75" x14ac:dyDescent="0.25">
      <c r="A92" s="47">
        <f t="shared" si="1"/>
        <v>88</v>
      </c>
      <c r="B92" s="5" t="s">
        <v>358</v>
      </c>
      <c r="C92" s="5" t="s">
        <v>389</v>
      </c>
      <c r="D92" s="5" t="s">
        <v>303</v>
      </c>
      <c r="E92" s="5" t="s">
        <v>375</v>
      </c>
      <c r="F92" s="5" t="s">
        <v>356</v>
      </c>
    </row>
    <row r="93" spans="1:6" customFormat="1" ht="15.75" x14ac:dyDescent="0.25">
      <c r="A93" s="47">
        <f t="shared" si="1"/>
        <v>89</v>
      </c>
      <c r="B93" s="5" t="s">
        <v>358</v>
      </c>
      <c r="C93" s="5" t="s">
        <v>390</v>
      </c>
      <c r="D93" s="5" t="s">
        <v>303</v>
      </c>
      <c r="E93" s="5" t="s">
        <v>374</v>
      </c>
      <c r="F93" s="5" t="s">
        <v>352</v>
      </c>
    </row>
    <row r="94" spans="1:6" customFormat="1" ht="15.75" x14ac:dyDescent="0.25">
      <c r="A94" s="47">
        <f t="shared" si="1"/>
        <v>90</v>
      </c>
      <c r="B94" s="5" t="s">
        <v>358</v>
      </c>
      <c r="C94" s="5" t="s">
        <v>407</v>
      </c>
      <c r="D94" s="5" t="s">
        <v>308</v>
      </c>
      <c r="E94" s="5" t="s">
        <v>373</v>
      </c>
      <c r="F94" s="5" t="s">
        <v>356</v>
      </c>
    </row>
    <row r="95" spans="1:6" customFormat="1" ht="15.75" x14ac:dyDescent="0.25">
      <c r="A95" s="47">
        <f t="shared" si="1"/>
        <v>91</v>
      </c>
      <c r="B95" s="5" t="s">
        <v>358</v>
      </c>
      <c r="C95" s="5" t="s">
        <v>408</v>
      </c>
      <c r="D95" s="5" t="s">
        <v>308</v>
      </c>
      <c r="E95" s="5" t="s">
        <v>373</v>
      </c>
      <c r="F95" s="5" t="s">
        <v>356</v>
      </c>
    </row>
    <row r="96" spans="1:6" customFormat="1" ht="15.75" x14ac:dyDescent="0.25">
      <c r="A96" s="47">
        <f t="shared" si="1"/>
        <v>92</v>
      </c>
      <c r="B96" s="5" t="s">
        <v>493</v>
      </c>
      <c r="C96" s="5" t="s">
        <v>409</v>
      </c>
      <c r="D96" s="5" t="s">
        <v>308</v>
      </c>
      <c r="E96" s="5" t="s">
        <v>404</v>
      </c>
      <c r="F96" s="5" t="s">
        <v>377</v>
      </c>
    </row>
    <row r="97" spans="1:6" customFormat="1" ht="15.75" x14ac:dyDescent="0.25">
      <c r="A97" s="47">
        <f t="shared" si="1"/>
        <v>93</v>
      </c>
      <c r="B97" s="5" t="s">
        <v>493</v>
      </c>
      <c r="C97" s="5" t="s">
        <v>410</v>
      </c>
      <c r="D97" s="5" t="s">
        <v>308</v>
      </c>
      <c r="E97" s="5" t="s">
        <v>375</v>
      </c>
      <c r="F97" s="5" t="s">
        <v>377</v>
      </c>
    </row>
    <row r="98" spans="1:6" customFormat="1" ht="15.75" x14ac:dyDescent="0.25">
      <c r="A98" s="47">
        <f t="shared" si="1"/>
        <v>94</v>
      </c>
      <c r="B98" s="5" t="s">
        <v>358</v>
      </c>
      <c r="C98" s="5" t="s">
        <v>391</v>
      </c>
      <c r="D98" s="5" t="s">
        <v>308</v>
      </c>
      <c r="E98" s="5" t="s">
        <v>372</v>
      </c>
      <c r="F98" s="5" t="s">
        <v>356</v>
      </c>
    </row>
    <row r="99" spans="1:6" customFormat="1" ht="15.75" x14ac:dyDescent="0.25">
      <c r="A99" s="47">
        <f t="shared" si="1"/>
        <v>95</v>
      </c>
      <c r="B99" s="5" t="s">
        <v>493</v>
      </c>
      <c r="C99" s="5" t="s">
        <v>392</v>
      </c>
      <c r="D99" s="5" t="s">
        <v>308</v>
      </c>
      <c r="E99" s="5" t="s">
        <v>405</v>
      </c>
      <c r="F99" s="5" t="s">
        <v>377</v>
      </c>
    </row>
    <row r="100" spans="1:6" customFormat="1" ht="15.75" x14ac:dyDescent="0.25">
      <c r="A100" s="47">
        <f t="shared" si="1"/>
        <v>96</v>
      </c>
      <c r="B100" s="5" t="s">
        <v>493</v>
      </c>
      <c r="C100" s="5" t="s">
        <v>393</v>
      </c>
      <c r="D100" s="5" t="s">
        <v>308</v>
      </c>
      <c r="E100" s="5" t="s">
        <v>405</v>
      </c>
      <c r="F100" s="5" t="s">
        <v>377</v>
      </c>
    </row>
    <row r="101" spans="1:6" customFormat="1" ht="15.75" x14ac:dyDescent="0.25">
      <c r="A101" s="47">
        <f t="shared" si="1"/>
        <v>97</v>
      </c>
      <c r="B101" s="5" t="s">
        <v>358</v>
      </c>
      <c r="C101" s="5" t="s">
        <v>394</v>
      </c>
      <c r="D101" s="5" t="s">
        <v>308</v>
      </c>
      <c r="E101" s="5" t="s">
        <v>374</v>
      </c>
      <c r="F101" s="5" t="s">
        <v>356</v>
      </c>
    </row>
    <row r="102" spans="1:6" customFormat="1" ht="15.75" x14ac:dyDescent="0.25">
      <c r="A102" s="47">
        <f t="shared" si="1"/>
        <v>98</v>
      </c>
      <c r="B102" s="5" t="s">
        <v>358</v>
      </c>
      <c r="C102" s="5" t="s">
        <v>395</v>
      </c>
      <c r="D102" s="5" t="s">
        <v>308</v>
      </c>
      <c r="E102" s="5" t="s">
        <v>404</v>
      </c>
      <c r="F102" s="5" t="s">
        <v>356</v>
      </c>
    </row>
    <row r="103" spans="1:6" customFormat="1" ht="15.75" x14ac:dyDescent="0.25">
      <c r="A103" s="47">
        <f t="shared" si="1"/>
        <v>99</v>
      </c>
      <c r="B103" s="5" t="s">
        <v>358</v>
      </c>
      <c r="C103" s="5" t="s">
        <v>396</v>
      </c>
      <c r="D103" s="5" t="s">
        <v>308</v>
      </c>
      <c r="E103" s="5" t="s">
        <v>374</v>
      </c>
      <c r="F103" s="5" t="s">
        <v>356</v>
      </c>
    </row>
    <row r="104" spans="1:6" customFormat="1" ht="15.75" x14ac:dyDescent="0.25">
      <c r="A104" s="47">
        <f t="shared" si="1"/>
        <v>100</v>
      </c>
      <c r="B104" s="5" t="s">
        <v>493</v>
      </c>
      <c r="C104" s="5" t="s">
        <v>397</v>
      </c>
      <c r="D104" s="5" t="s">
        <v>308</v>
      </c>
      <c r="E104" s="5" t="s">
        <v>406</v>
      </c>
      <c r="F104" s="5" t="s">
        <v>377</v>
      </c>
    </row>
    <row r="105" spans="1:6" customFormat="1" ht="15.75" x14ac:dyDescent="0.25">
      <c r="A105" s="47">
        <f t="shared" si="1"/>
        <v>101</v>
      </c>
      <c r="B105" s="5" t="s">
        <v>493</v>
      </c>
      <c r="C105" s="5" t="s">
        <v>398</v>
      </c>
      <c r="D105" s="5" t="s">
        <v>308</v>
      </c>
      <c r="E105" s="5" t="s">
        <v>405</v>
      </c>
      <c r="F105" s="5" t="s">
        <v>377</v>
      </c>
    </row>
    <row r="106" spans="1:6" customFormat="1" ht="15.75" x14ac:dyDescent="0.25">
      <c r="A106" s="47">
        <f t="shared" si="1"/>
        <v>102</v>
      </c>
      <c r="B106" s="5" t="s">
        <v>493</v>
      </c>
      <c r="C106" s="5" t="s">
        <v>399</v>
      </c>
      <c r="D106" s="5" t="s">
        <v>308</v>
      </c>
      <c r="E106" s="5" t="s">
        <v>405</v>
      </c>
      <c r="F106" s="5" t="s">
        <v>377</v>
      </c>
    </row>
    <row r="107" spans="1:6" customFormat="1" ht="15.75" x14ac:dyDescent="0.25">
      <c r="A107" s="47">
        <f t="shared" si="1"/>
        <v>103</v>
      </c>
      <c r="B107" s="5" t="s">
        <v>493</v>
      </c>
      <c r="C107" s="5" t="s">
        <v>400</v>
      </c>
      <c r="D107" s="5" t="s">
        <v>308</v>
      </c>
      <c r="E107" s="5" t="s">
        <v>405</v>
      </c>
      <c r="F107" s="5" t="s">
        <v>377</v>
      </c>
    </row>
    <row r="108" spans="1:6" customFormat="1" ht="15.75" x14ac:dyDescent="0.25">
      <c r="A108" s="47">
        <f t="shared" si="1"/>
        <v>104</v>
      </c>
      <c r="B108" s="5" t="s">
        <v>493</v>
      </c>
      <c r="C108" s="5" t="s">
        <v>401</v>
      </c>
      <c r="D108" s="5" t="s">
        <v>308</v>
      </c>
      <c r="E108" s="5" t="s">
        <v>406</v>
      </c>
      <c r="F108" s="5" t="s">
        <v>377</v>
      </c>
    </row>
    <row r="109" spans="1:6" customFormat="1" ht="15.75" x14ac:dyDescent="0.25">
      <c r="A109" s="47">
        <f t="shared" si="1"/>
        <v>105</v>
      </c>
      <c r="B109" s="5" t="s">
        <v>358</v>
      </c>
      <c r="C109" s="5" t="s">
        <v>402</v>
      </c>
      <c r="D109" s="5" t="s">
        <v>308</v>
      </c>
      <c r="E109" s="5" t="s">
        <v>375</v>
      </c>
      <c r="F109" s="5" t="s">
        <v>356</v>
      </c>
    </row>
    <row r="110" spans="1:6" customFormat="1" ht="15.75" x14ac:dyDescent="0.25">
      <c r="A110" s="47">
        <f t="shared" si="1"/>
        <v>106</v>
      </c>
      <c r="B110" s="5" t="s">
        <v>493</v>
      </c>
      <c r="C110" s="5" t="s">
        <v>403</v>
      </c>
      <c r="D110" s="5" t="s">
        <v>308</v>
      </c>
      <c r="E110" s="5" t="s">
        <v>405</v>
      </c>
      <c r="F110" s="5" t="s">
        <v>377</v>
      </c>
    </row>
    <row r="111" spans="1:6" customFormat="1" ht="15.75" x14ac:dyDescent="0.25">
      <c r="A111" s="47">
        <f t="shared" si="1"/>
        <v>107</v>
      </c>
      <c r="B111" s="5" t="s">
        <v>358</v>
      </c>
      <c r="C111" s="5" t="s">
        <v>411</v>
      </c>
      <c r="D111" s="5" t="s">
        <v>313</v>
      </c>
      <c r="E111" s="5" t="s">
        <v>374</v>
      </c>
      <c r="F111" s="5" t="s">
        <v>356</v>
      </c>
    </row>
    <row r="112" spans="1:6" customFormat="1" ht="15.75" x14ac:dyDescent="0.25">
      <c r="A112" s="47">
        <f t="shared" si="1"/>
        <v>108</v>
      </c>
      <c r="B112" s="5" t="s">
        <v>358</v>
      </c>
      <c r="C112" s="5" t="s">
        <v>412</v>
      </c>
      <c r="D112" s="5" t="s">
        <v>313</v>
      </c>
      <c r="E112" s="5" t="s">
        <v>374</v>
      </c>
      <c r="F112" s="5" t="s">
        <v>356</v>
      </c>
    </row>
    <row r="113" spans="1:6" customFormat="1" ht="15.75" x14ac:dyDescent="0.25">
      <c r="A113" s="47">
        <f t="shared" si="1"/>
        <v>109</v>
      </c>
      <c r="B113" s="5" t="s">
        <v>358</v>
      </c>
      <c r="C113" s="5" t="s">
        <v>413</v>
      </c>
      <c r="D113" s="5" t="s">
        <v>313</v>
      </c>
      <c r="E113" s="5" t="s">
        <v>374</v>
      </c>
      <c r="F113" s="5" t="s">
        <v>356</v>
      </c>
    </row>
    <row r="114" spans="1:6" customFormat="1" ht="15.75" x14ac:dyDescent="0.25">
      <c r="A114" s="47">
        <f t="shared" si="1"/>
        <v>110</v>
      </c>
      <c r="B114" s="5" t="s">
        <v>358</v>
      </c>
      <c r="C114" s="5" t="s">
        <v>414</v>
      </c>
      <c r="D114" s="5" t="s">
        <v>313</v>
      </c>
      <c r="E114" s="5" t="s">
        <v>374</v>
      </c>
      <c r="F114" s="5" t="s">
        <v>356</v>
      </c>
    </row>
    <row r="115" spans="1:6" customFormat="1" ht="15.75" x14ac:dyDescent="0.25">
      <c r="A115" s="47">
        <f t="shared" si="1"/>
        <v>111</v>
      </c>
      <c r="B115" s="5" t="s">
        <v>358</v>
      </c>
      <c r="C115" s="5" t="s">
        <v>415</v>
      </c>
      <c r="D115" s="5" t="s">
        <v>318</v>
      </c>
      <c r="E115" s="5" t="s">
        <v>375</v>
      </c>
      <c r="F115" s="5" t="s">
        <v>356</v>
      </c>
    </row>
    <row r="116" spans="1:6" customFormat="1" ht="15.75" x14ac:dyDescent="0.25">
      <c r="A116" s="47">
        <f t="shared" si="1"/>
        <v>112</v>
      </c>
      <c r="B116" s="5" t="s">
        <v>358</v>
      </c>
      <c r="C116" s="5" t="s">
        <v>415</v>
      </c>
      <c r="D116" s="5" t="s">
        <v>318</v>
      </c>
      <c r="E116" s="5" t="s">
        <v>375</v>
      </c>
      <c r="F116" s="5" t="s">
        <v>356</v>
      </c>
    </row>
    <row r="117" spans="1:6" customFormat="1" ht="15.75" x14ac:dyDescent="0.25">
      <c r="A117" s="47">
        <f t="shared" si="1"/>
        <v>113</v>
      </c>
      <c r="B117" s="5" t="s">
        <v>358</v>
      </c>
      <c r="C117" s="5" t="s">
        <v>416</v>
      </c>
      <c r="D117" s="5" t="s">
        <v>318</v>
      </c>
      <c r="E117" s="5" t="s">
        <v>372</v>
      </c>
      <c r="F117" s="5" t="s">
        <v>356</v>
      </c>
    </row>
    <row r="118" spans="1:6" customFormat="1" ht="15.75" x14ac:dyDescent="0.25">
      <c r="A118" s="47">
        <f t="shared" si="1"/>
        <v>114</v>
      </c>
      <c r="B118" s="5" t="s">
        <v>358</v>
      </c>
      <c r="C118" s="5" t="s">
        <v>417</v>
      </c>
      <c r="D118" s="5" t="s">
        <v>318</v>
      </c>
      <c r="E118" s="5" t="s">
        <v>372</v>
      </c>
      <c r="F118" s="5" t="s">
        <v>356</v>
      </c>
    </row>
    <row r="119" spans="1:6" customFormat="1" ht="15.75" x14ac:dyDescent="0.25">
      <c r="A119" s="47">
        <f t="shared" si="1"/>
        <v>115</v>
      </c>
      <c r="B119" s="5" t="s">
        <v>358</v>
      </c>
      <c r="C119" s="5" t="s">
        <v>417</v>
      </c>
      <c r="D119" s="5" t="s">
        <v>318</v>
      </c>
      <c r="E119" s="5" t="s">
        <v>372</v>
      </c>
      <c r="F119" s="5" t="s">
        <v>356</v>
      </c>
    </row>
    <row r="120" spans="1:6" customFormat="1" ht="15.75" x14ac:dyDescent="0.25">
      <c r="A120" s="47">
        <f t="shared" si="1"/>
        <v>116</v>
      </c>
      <c r="B120" s="5" t="s">
        <v>358</v>
      </c>
      <c r="C120" s="5" t="s">
        <v>418</v>
      </c>
      <c r="D120" s="5" t="s">
        <v>318</v>
      </c>
      <c r="E120" s="5" t="s">
        <v>372</v>
      </c>
      <c r="F120" s="5" t="s">
        <v>356</v>
      </c>
    </row>
    <row r="121" spans="1:6" customFormat="1" ht="15.75" x14ac:dyDescent="0.25">
      <c r="A121" s="47">
        <f t="shared" si="1"/>
        <v>117</v>
      </c>
      <c r="B121" s="5" t="s">
        <v>358</v>
      </c>
      <c r="C121" s="5" t="s">
        <v>419</v>
      </c>
      <c r="D121" s="5" t="s">
        <v>318</v>
      </c>
      <c r="E121" s="5" t="s">
        <v>374</v>
      </c>
      <c r="F121" s="5" t="s">
        <v>356</v>
      </c>
    </row>
    <row r="122" spans="1:6" customFormat="1" ht="15.75" x14ac:dyDescent="0.25">
      <c r="A122" s="47">
        <f t="shared" si="1"/>
        <v>118</v>
      </c>
      <c r="B122" s="5" t="s">
        <v>358</v>
      </c>
      <c r="C122" s="5" t="s">
        <v>419</v>
      </c>
      <c r="D122" s="5" t="s">
        <v>318</v>
      </c>
      <c r="E122" s="5" t="s">
        <v>374</v>
      </c>
      <c r="F122" s="5" t="s">
        <v>356</v>
      </c>
    </row>
    <row r="123" spans="1:6" customFormat="1" ht="15.75" x14ac:dyDescent="0.25">
      <c r="A123" s="47">
        <f t="shared" si="1"/>
        <v>119</v>
      </c>
      <c r="B123" s="5" t="s">
        <v>358</v>
      </c>
      <c r="C123" s="5" t="s">
        <v>420</v>
      </c>
      <c r="D123" s="5" t="s">
        <v>318</v>
      </c>
      <c r="E123" s="5" t="s">
        <v>372</v>
      </c>
      <c r="F123" s="5" t="s">
        <v>356</v>
      </c>
    </row>
    <row r="124" spans="1:6" customFormat="1" ht="15.75" x14ac:dyDescent="0.25">
      <c r="A124" s="47">
        <f t="shared" si="1"/>
        <v>120</v>
      </c>
      <c r="B124" s="5" t="s">
        <v>358</v>
      </c>
      <c r="C124" s="5" t="s">
        <v>421</v>
      </c>
      <c r="D124" s="5" t="s">
        <v>318</v>
      </c>
      <c r="E124" s="5" t="s">
        <v>374</v>
      </c>
      <c r="F124" s="5" t="s">
        <v>356</v>
      </c>
    </row>
    <row r="125" spans="1:6" customFormat="1" ht="15.75" x14ac:dyDescent="0.25">
      <c r="A125" s="47">
        <f t="shared" si="1"/>
        <v>121</v>
      </c>
      <c r="B125" s="5" t="s">
        <v>358</v>
      </c>
      <c r="C125" s="5" t="s">
        <v>422</v>
      </c>
      <c r="D125" s="5" t="s">
        <v>318</v>
      </c>
      <c r="E125" s="5" t="s">
        <v>374</v>
      </c>
      <c r="F125" s="5" t="s">
        <v>356</v>
      </c>
    </row>
    <row r="126" spans="1:6" customFormat="1" ht="15.75" x14ac:dyDescent="0.25">
      <c r="A126" s="47">
        <f t="shared" si="1"/>
        <v>122</v>
      </c>
      <c r="B126" s="5" t="s">
        <v>358</v>
      </c>
      <c r="C126" s="5" t="s">
        <v>423</v>
      </c>
      <c r="D126" s="5" t="s">
        <v>318</v>
      </c>
      <c r="E126" s="5" t="s">
        <v>374</v>
      </c>
      <c r="F126" s="5" t="s">
        <v>356</v>
      </c>
    </row>
    <row r="127" spans="1:6" customFormat="1" ht="15.75" x14ac:dyDescent="0.25">
      <c r="A127" s="47">
        <f t="shared" si="1"/>
        <v>123</v>
      </c>
      <c r="B127" s="5" t="s">
        <v>358</v>
      </c>
      <c r="C127" s="5" t="s">
        <v>423</v>
      </c>
      <c r="D127" s="5" t="s">
        <v>318</v>
      </c>
      <c r="E127" s="5" t="s">
        <v>374</v>
      </c>
      <c r="F127" s="5" t="s">
        <v>356</v>
      </c>
    </row>
    <row r="128" spans="1:6" customFormat="1" ht="15.75" x14ac:dyDescent="0.25">
      <c r="A128" s="47">
        <f t="shared" si="1"/>
        <v>124</v>
      </c>
      <c r="B128" s="5" t="s">
        <v>493</v>
      </c>
      <c r="C128" s="5" t="s">
        <v>424</v>
      </c>
      <c r="D128" s="5" t="s">
        <v>318</v>
      </c>
      <c r="E128" s="5" t="s">
        <v>375</v>
      </c>
      <c r="F128" s="5" t="s">
        <v>377</v>
      </c>
    </row>
    <row r="129" spans="1:6" customFormat="1" ht="15.75" x14ac:dyDescent="0.25">
      <c r="A129" s="47">
        <f t="shared" si="1"/>
        <v>125</v>
      </c>
      <c r="B129" s="5" t="s">
        <v>358</v>
      </c>
      <c r="C129" s="5" t="s">
        <v>425</v>
      </c>
      <c r="D129" s="5" t="s">
        <v>318</v>
      </c>
      <c r="E129" s="5" t="s">
        <v>374</v>
      </c>
      <c r="F129" s="5" t="s">
        <v>356</v>
      </c>
    </row>
    <row r="130" spans="1:6" customFormat="1" ht="15.75" x14ac:dyDescent="0.25">
      <c r="A130" s="47">
        <f t="shared" si="1"/>
        <v>126</v>
      </c>
      <c r="B130" s="5" t="s">
        <v>358</v>
      </c>
      <c r="C130" s="5" t="s">
        <v>425</v>
      </c>
      <c r="D130" s="5" t="s">
        <v>318</v>
      </c>
      <c r="E130" s="5" t="s">
        <v>374</v>
      </c>
      <c r="F130" s="5" t="s">
        <v>356</v>
      </c>
    </row>
    <row r="131" spans="1:6" customFormat="1" ht="15.75" x14ac:dyDescent="0.25">
      <c r="A131" s="47">
        <f t="shared" si="1"/>
        <v>127</v>
      </c>
      <c r="B131" s="5" t="s">
        <v>358</v>
      </c>
      <c r="C131" s="5" t="s">
        <v>426</v>
      </c>
      <c r="D131" s="5" t="s">
        <v>318</v>
      </c>
      <c r="E131" s="5" t="s">
        <v>374</v>
      </c>
      <c r="F131" s="5" t="s">
        <v>356</v>
      </c>
    </row>
    <row r="132" spans="1:6" customFormat="1" ht="15.75" x14ac:dyDescent="0.25">
      <c r="A132" s="47">
        <f t="shared" si="1"/>
        <v>128</v>
      </c>
      <c r="B132" s="5" t="s">
        <v>358</v>
      </c>
      <c r="C132" s="5" t="s">
        <v>427</v>
      </c>
      <c r="D132" s="5" t="s">
        <v>318</v>
      </c>
      <c r="E132" s="5" t="s">
        <v>374</v>
      </c>
      <c r="F132" s="5" t="s">
        <v>356</v>
      </c>
    </row>
    <row r="133" spans="1:6" customFormat="1" ht="15.75" x14ac:dyDescent="0.25">
      <c r="A133" s="47">
        <f t="shared" si="1"/>
        <v>129</v>
      </c>
      <c r="B133" s="5" t="s">
        <v>358</v>
      </c>
      <c r="C133" s="5" t="s">
        <v>442</v>
      </c>
      <c r="D133" s="5" t="s">
        <v>318</v>
      </c>
      <c r="E133" s="5" t="s">
        <v>375</v>
      </c>
      <c r="F133" s="5" t="s">
        <v>353</v>
      </c>
    </row>
    <row r="134" spans="1:6" customFormat="1" ht="15.75" x14ac:dyDescent="0.25">
      <c r="A134" s="47">
        <f t="shared" si="1"/>
        <v>130</v>
      </c>
      <c r="B134" s="5" t="s">
        <v>358</v>
      </c>
      <c r="C134" s="5" t="s">
        <v>428</v>
      </c>
      <c r="D134" s="5" t="s">
        <v>318</v>
      </c>
      <c r="E134" s="5" t="s">
        <v>372</v>
      </c>
      <c r="F134" s="5" t="s">
        <v>429</v>
      </c>
    </row>
    <row r="135" spans="1:6" customFormat="1" ht="15.75" x14ac:dyDescent="0.25">
      <c r="A135" s="47">
        <f t="shared" si="1"/>
        <v>131</v>
      </c>
      <c r="B135" s="5" t="s">
        <v>358</v>
      </c>
      <c r="C135" s="5" t="s">
        <v>430</v>
      </c>
      <c r="D135" s="5" t="s">
        <v>323</v>
      </c>
      <c r="E135" s="5" t="s">
        <v>385</v>
      </c>
      <c r="F135" s="5" t="s">
        <v>352</v>
      </c>
    </row>
    <row r="136" spans="1:6" customFormat="1" ht="15.75" x14ac:dyDescent="0.25">
      <c r="A136" s="47">
        <f t="shared" si="1"/>
        <v>132</v>
      </c>
      <c r="B136" s="5" t="s">
        <v>493</v>
      </c>
      <c r="C136" s="5" t="s">
        <v>431</v>
      </c>
      <c r="D136" s="5" t="s">
        <v>323</v>
      </c>
      <c r="E136" s="5" t="s">
        <v>406</v>
      </c>
      <c r="F136" s="5" t="s">
        <v>377</v>
      </c>
    </row>
    <row r="137" spans="1:6" customFormat="1" ht="15.75" x14ac:dyDescent="0.25">
      <c r="A137" s="47">
        <f t="shared" ref="A137:A212" si="2">A136+1</f>
        <v>133</v>
      </c>
      <c r="B137" s="5" t="s">
        <v>493</v>
      </c>
      <c r="C137" s="5" t="s">
        <v>432</v>
      </c>
      <c r="D137" s="5" t="s">
        <v>323</v>
      </c>
      <c r="E137" s="5" t="s">
        <v>406</v>
      </c>
      <c r="F137" s="5" t="s">
        <v>377</v>
      </c>
    </row>
    <row r="138" spans="1:6" customFormat="1" ht="15.75" x14ac:dyDescent="0.25">
      <c r="A138" s="47">
        <f t="shared" si="2"/>
        <v>134</v>
      </c>
      <c r="B138" s="5" t="s">
        <v>493</v>
      </c>
      <c r="C138" s="5" t="s">
        <v>433</v>
      </c>
      <c r="D138" s="5" t="s">
        <v>323</v>
      </c>
      <c r="E138" s="5" t="s">
        <v>405</v>
      </c>
      <c r="F138" s="5" t="s">
        <v>377</v>
      </c>
    </row>
    <row r="139" spans="1:6" customFormat="1" ht="15.75" x14ac:dyDescent="0.25">
      <c r="A139" s="47">
        <f t="shared" si="2"/>
        <v>135</v>
      </c>
      <c r="B139" s="5" t="s">
        <v>493</v>
      </c>
      <c r="C139" s="5" t="s">
        <v>434</v>
      </c>
      <c r="D139" s="5" t="s">
        <v>323</v>
      </c>
      <c r="E139" s="5" t="s">
        <v>405</v>
      </c>
      <c r="F139" s="5" t="s">
        <v>377</v>
      </c>
    </row>
    <row r="140" spans="1:6" customFormat="1" ht="15.75" x14ac:dyDescent="0.25">
      <c r="A140" s="47">
        <f t="shared" si="2"/>
        <v>136</v>
      </c>
      <c r="B140" s="5" t="s">
        <v>493</v>
      </c>
      <c r="C140" s="5" t="s">
        <v>435</v>
      </c>
      <c r="D140" s="5" t="s">
        <v>323</v>
      </c>
      <c r="E140" s="5" t="s">
        <v>406</v>
      </c>
      <c r="F140" s="5" t="s">
        <v>377</v>
      </c>
    </row>
    <row r="141" spans="1:6" customFormat="1" ht="15.75" x14ac:dyDescent="0.25">
      <c r="A141" s="47">
        <f t="shared" si="2"/>
        <v>137</v>
      </c>
      <c r="B141" s="5" t="s">
        <v>493</v>
      </c>
      <c r="C141" s="5" t="s">
        <v>436</v>
      </c>
      <c r="D141" s="5" t="s">
        <v>323</v>
      </c>
      <c r="E141" s="5" t="s">
        <v>405</v>
      </c>
      <c r="F141" s="5" t="s">
        <v>377</v>
      </c>
    </row>
    <row r="142" spans="1:6" customFormat="1" ht="15.75" x14ac:dyDescent="0.25">
      <c r="A142" s="47">
        <f t="shared" si="2"/>
        <v>138</v>
      </c>
      <c r="B142" s="5" t="s">
        <v>493</v>
      </c>
      <c r="C142" s="5" t="s">
        <v>437</v>
      </c>
      <c r="D142" s="5" t="s">
        <v>323</v>
      </c>
      <c r="E142" s="5" t="s">
        <v>406</v>
      </c>
      <c r="F142" s="5" t="s">
        <v>377</v>
      </c>
    </row>
    <row r="143" spans="1:6" customFormat="1" ht="15.75" x14ac:dyDescent="0.25">
      <c r="A143" s="47">
        <f t="shared" si="2"/>
        <v>139</v>
      </c>
      <c r="B143" s="5" t="s">
        <v>493</v>
      </c>
      <c r="C143" s="5" t="s">
        <v>438</v>
      </c>
      <c r="D143" s="5" t="s">
        <v>323</v>
      </c>
      <c r="E143" s="5" t="s">
        <v>406</v>
      </c>
      <c r="F143" s="5" t="s">
        <v>377</v>
      </c>
    </row>
    <row r="144" spans="1:6" customFormat="1" ht="15.75" x14ac:dyDescent="0.25">
      <c r="A144" s="47">
        <f t="shared" si="2"/>
        <v>140</v>
      </c>
      <c r="B144" s="5" t="s">
        <v>358</v>
      </c>
      <c r="C144" s="5" t="s">
        <v>439</v>
      </c>
      <c r="D144" s="5" t="s">
        <v>323</v>
      </c>
      <c r="E144" s="5" t="s">
        <v>372</v>
      </c>
      <c r="F144" s="5" t="s">
        <v>356</v>
      </c>
    </row>
    <row r="145" spans="1:6" customFormat="1" ht="15.75" x14ac:dyDescent="0.25">
      <c r="A145" s="47">
        <f t="shared" si="2"/>
        <v>141</v>
      </c>
      <c r="B145" s="5" t="s">
        <v>493</v>
      </c>
      <c r="C145" s="5" t="s">
        <v>440</v>
      </c>
      <c r="D145" s="5" t="s">
        <v>323</v>
      </c>
      <c r="E145" s="5" t="s">
        <v>404</v>
      </c>
      <c r="F145" s="5" t="s">
        <v>377</v>
      </c>
    </row>
    <row r="146" spans="1:6" customFormat="1" ht="15.75" x14ac:dyDescent="0.25">
      <c r="A146" s="47">
        <f t="shared" si="2"/>
        <v>142</v>
      </c>
      <c r="B146" s="5" t="s">
        <v>493</v>
      </c>
      <c r="C146" s="5" t="s">
        <v>441</v>
      </c>
      <c r="D146" s="5" t="s">
        <v>323</v>
      </c>
      <c r="E146" s="5" t="s">
        <v>406</v>
      </c>
      <c r="F146" s="5" t="s">
        <v>377</v>
      </c>
    </row>
    <row r="147" spans="1:6" customFormat="1" ht="15.75" x14ac:dyDescent="0.25">
      <c r="A147" s="47">
        <f t="shared" si="2"/>
        <v>143</v>
      </c>
      <c r="B147" s="5" t="s">
        <v>358</v>
      </c>
      <c r="C147" s="5" t="s">
        <v>443</v>
      </c>
      <c r="D147" s="5" t="s">
        <v>328</v>
      </c>
      <c r="E147" s="5" t="s">
        <v>376</v>
      </c>
      <c r="F147" s="5" t="s">
        <v>352</v>
      </c>
    </row>
    <row r="148" spans="1:6" customFormat="1" ht="15.75" x14ac:dyDescent="0.25">
      <c r="A148" s="47">
        <f t="shared" si="2"/>
        <v>144</v>
      </c>
      <c r="B148" s="5" t="s">
        <v>358</v>
      </c>
      <c r="C148" s="5" t="s">
        <v>443</v>
      </c>
      <c r="D148" s="5" t="s">
        <v>328</v>
      </c>
      <c r="E148" s="5" t="s">
        <v>372</v>
      </c>
      <c r="F148" s="5" t="s">
        <v>429</v>
      </c>
    </row>
    <row r="149" spans="1:6" customFormat="1" ht="15.75" x14ac:dyDescent="0.25">
      <c r="A149" s="47">
        <f t="shared" si="2"/>
        <v>145</v>
      </c>
      <c r="B149" s="5" t="s">
        <v>358</v>
      </c>
      <c r="C149" s="5" t="s">
        <v>444</v>
      </c>
      <c r="D149" s="5" t="s">
        <v>328</v>
      </c>
      <c r="E149" s="5" t="s">
        <v>404</v>
      </c>
      <c r="F149" s="5" t="s">
        <v>429</v>
      </c>
    </row>
    <row r="150" spans="1:6" customFormat="1" ht="15.75" x14ac:dyDescent="0.25">
      <c r="A150" s="47">
        <f t="shared" si="2"/>
        <v>146</v>
      </c>
      <c r="B150" s="5" t="s">
        <v>358</v>
      </c>
      <c r="C150" s="5" t="s">
        <v>1086</v>
      </c>
      <c r="D150" s="5" t="s">
        <v>328</v>
      </c>
      <c r="E150" s="5" t="s">
        <v>375</v>
      </c>
      <c r="F150" s="5" t="s">
        <v>377</v>
      </c>
    </row>
    <row r="151" spans="1:6" customFormat="1" ht="15.75" x14ac:dyDescent="0.25">
      <c r="A151" s="47">
        <f t="shared" si="2"/>
        <v>147</v>
      </c>
      <c r="B151" s="5" t="s">
        <v>358</v>
      </c>
      <c r="C151" s="5" t="s">
        <v>1086</v>
      </c>
      <c r="D151" s="5" t="s">
        <v>328</v>
      </c>
      <c r="E151" s="5" t="s">
        <v>375</v>
      </c>
      <c r="F151" s="5" t="s">
        <v>377</v>
      </c>
    </row>
    <row r="152" spans="1:6" customFormat="1" ht="15.75" x14ac:dyDescent="0.25">
      <c r="A152" s="47">
        <f t="shared" si="2"/>
        <v>148</v>
      </c>
      <c r="B152" s="5" t="s">
        <v>358</v>
      </c>
      <c r="C152" s="5" t="s">
        <v>1087</v>
      </c>
      <c r="D152" s="5" t="s">
        <v>328</v>
      </c>
      <c r="E152" s="5" t="s">
        <v>404</v>
      </c>
      <c r="F152" s="5" t="s">
        <v>377</v>
      </c>
    </row>
    <row r="153" spans="1:6" customFormat="1" ht="15.75" x14ac:dyDescent="0.25">
      <c r="A153" s="47">
        <f t="shared" si="2"/>
        <v>149</v>
      </c>
      <c r="B153" s="5" t="s">
        <v>358</v>
      </c>
      <c r="C153" s="5" t="s">
        <v>1088</v>
      </c>
      <c r="D153" s="5" t="s">
        <v>328</v>
      </c>
      <c r="E153" s="5" t="s">
        <v>375</v>
      </c>
      <c r="F153" s="5" t="s">
        <v>377</v>
      </c>
    </row>
    <row r="154" spans="1:6" customFormat="1" ht="15.75" x14ac:dyDescent="0.25">
      <c r="A154" s="47">
        <f t="shared" si="2"/>
        <v>150</v>
      </c>
      <c r="B154" s="5" t="s">
        <v>358</v>
      </c>
      <c r="C154" s="5" t="s">
        <v>1089</v>
      </c>
      <c r="D154" s="5" t="s">
        <v>328</v>
      </c>
      <c r="E154" s="5" t="s">
        <v>406</v>
      </c>
      <c r="F154" s="5" t="s">
        <v>377</v>
      </c>
    </row>
    <row r="155" spans="1:6" customFormat="1" ht="15.75" x14ac:dyDescent="0.25">
      <c r="A155" s="47">
        <f t="shared" si="2"/>
        <v>151</v>
      </c>
      <c r="B155" s="5" t="s">
        <v>358</v>
      </c>
      <c r="C155" s="5" t="s">
        <v>1090</v>
      </c>
      <c r="D155" s="5" t="s">
        <v>328</v>
      </c>
      <c r="E155" s="5" t="s">
        <v>406</v>
      </c>
      <c r="F155" s="5" t="s">
        <v>377</v>
      </c>
    </row>
    <row r="156" spans="1:6" customFormat="1" ht="15.75" x14ac:dyDescent="0.25">
      <c r="A156" s="47">
        <f t="shared" si="2"/>
        <v>152</v>
      </c>
      <c r="B156" s="5" t="s">
        <v>358</v>
      </c>
      <c r="C156" s="5" t="s">
        <v>1091</v>
      </c>
      <c r="D156" s="5" t="s">
        <v>328</v>
      </c>
      <c r="E156" s="5" t="s">
        <v>404</v>
      </c>
      <c r="F156" s="5" t="s">
        <v>377</v>
      </c>
    </row>
    <row r="157" spans="1:6" customFormat="1" ht="15.75" x14ac:dyDescent="0.25">
      <c r="A157" s="47">
        <f t="shared" si="2"/>
        <v>153</v>
      </c>
      <c r="B157" s="5" t="s">
        <v>358</v>
      </c>
      <c r="C157" s="5" t="s">
        <v>1092</v>
      </c>
      <c r="D157" s="5" t="s">
        <v>328</v>
      </c>
      <c r="E157" s="5" t="s">
        <v>404</v>
      </c>
      <c r="F157" s="5" t="s">
        <v>377</v>
      </c>
    </row>
    <row r="158" spans="1:6" customFormat="1" ht="15.75" x14ac:dyDescent="0.25">
      <c r="A158" s="47">
        <f t="shared" si="2"/>
        <v>154</v>
      </c>
      <c r="B158" s="5" t="s">
        <v>358</v>
      </c>
      <c r="C158" s="5" t="s">
        <v>1093</v>
      </c>
      <c r="D158" s="5" t="s">
        <v>328</v>
      </c>
      <c r="E158" s="5" t="s">
        <v>375</v>
      </c>
      <c r="F158" s="5" t="s">
        <v>377</v>
      </c>
    </row>
    <row r="159" spans="1:6" customFormat="1" ht="15.75" x14ac:dyDescent="0.25">
      <c r="A159" s="47">
        <f t="shared" si="2"/>
        <v>155</v>
      </c>
      <c r="B159" s="5" t="s">
        <v>358</v>
      </c>
      <c r="C159" s="5" t="s">
        <v>1094</v>
      </c>
      <c r="D159" s="5" t="s">
        <v>328</v>
      </c>
      <c r="E159" s="5" t="s">
        <v>406</v>
      </c>
      <c r="F159" s="5" t="s">
        <v>377</v>
      </c>
    </row>
    <row r="160" spans="1:6" customFormat="1" ht="15.75" x14ac:dyDescent="0.25">
      <c r="A160" s="47">
        <f>A159+1</f>
        <v>156</v>
      </c>
      <c r="B160" s="5" t="s">
        <v>358</v>
      </c>
      <c r="C160" s="5" t="s">
        <v>1095</v>
      </c>
      <c r="D160" s="5" t="s">
        <v>328</v>
      </c>
      <c r="E160" s="5" t="s">
        <v>406</v>
      </c>
      <c r="F160" s="5" t="s">
        <v>377</v>
      </c>
    </row>
    <row r="161" spans="1:6" customFormat="1" ht="15.75" x14ac:dyDescent="0.25">
      <c r="A161" s="47">
        <f t="shared" si="2"/>
        <v>157</v>
      </c>
      <c r="B161" s="5" t="s">
        <v>358</v>
      </c>
      <c r="C161" s="5" t="s">
        <v>1096</v>
      </c>
      <c r="D161" s="5" t="s">
        <v>328</v>
      </c>
      <c r="E161" s="5" t="s">
        <v>405</v>
      </c>
      <c r="F161" s="5" t="s">
        <v>377</v>
      </c>
    </row>
    <row r="162" spans="1:6" customFormat="1" ht="15.75" x14ac:dyDescent="0.25">
      <c r="A162" s="47">
        <f>A161+1</f>
        <v>158</v>
      </c>
      <c r="B162" s="5" t="s">
        <v>358</v>
      </c>
      <c r="C162" s="5" t="s">
        <v>445</v>
      </c>
      <c r="D162" s="5" t="s">
        <v>333</v>
      </c>
      <c r="E162" s="5" t="s">
        <v>457</v>
      </c>
      <c r="F162" s="5" t="s">
        <v>352</v>
      </c>
    </row>
    <row r="163" spans="1:6" customFormat="1" ht="15.75" x14ac:dyDescent="0.25">
      <c r="A163" s="47">
        <f t="shared" si="2"/>
        <v>159</v>
      </c>
      <c r="B163" s="5" t="s">
        <v>358</v>
      </c>
      <c r="C163" s="5" t="s">
        <v>445</v>
      </c>
      <c r="D163" s="5" t="s">
        <v>333</v>
      </c>
      <c r="E163" s="5" t="s">
        <v>457</v>
      </c>
      <c r="F163" s="5" t="s">
        <v>352</v>
      </c>
    </row>
    <row r="164" spans="1:6" customFormat="1" ht="15.75" x14ac:dyDescent="0.25">
      <c r="A164" s="47">
        <f t="shared" si="2"/>
        <v>160</v>
      </c>
      <c r="B164" s="5" t="s">
        <v>358</v>
      </c>
      <c r="C164" s="5" t="s">
        <v>446</v>
      </c>
      <c r="D164" s="5" t="s">
        <v>333</v>
      </c>
      <c r="E164" s="5" t="s">
        <v>374</v>
      </c>
      <c r="F164" s="5" t="s">
        <v>356</v>
      </c>
    </row>
    <row r="165" spans="1:6" customFormat="1" ht="15.75" x14ac:dyDescent="0.25">
      <c r="A165" s="47">
        <f t="shared" si="2"/>
        <v>161</v>
      </c>
      <c r="B165" s="5" t="s">
        <v>358</v>
      </c>
      <c r="C165" s="5" t="s">
        <v>447</v>
      </c>
      <c r="D165" s="5" t="s">
        <v>333</v>
      </c>
      <c r="E165" s="5" t="s">
        <v>375</v>
      </c>
      <c r="F165" s="5" t="s">
        <v>356</v>
      </c>
    </row>
    <row r="166" spans="1:6" customFormat="1" ht="15.75" x14ac:dyDescent="0.25">
      <c r="A166" s="47">
        <f t="shared" si="2"/>
        <v>162</v>
      </c>
      <c r="B166" s="5" t="s">
        <v>358</v>
      </c>
      <c r="C166" s="5" t="s">
        <v>448</v>
      </c>
      <c r="D166" s="5" t="s">
        <v>333</v>
      </c>
      <c r="E166" s="5" t="s">
        <v>375</v>
      </c>
      <c r="F166" s="5" t="s">
        <v>356</v>
      </c>
    </row>
    <row r="167" spans="1:6" customFormat="1" ht="15.75" x14ac:dyDescent="0.25">
      <c r="A167" s="47">
        <f t="shared" si="2"/>
        <v>163</v>
      </c>
      <c r="B167" s="5" t="s">
        <v>358</v>
      </c>
      <c r="C167" s="5" t="s">
        <v>449</v>
      </c>
      <c r="D167" s="5" t="s">
        <v>333</v>
      </c>
      <c r="E167" s="5" t="s">
        <v>375</v>
      </c>
      <c r="F167" s="5" t="s">
        <v>356</v>
      </c>
    </row>
    <row r="168" spans="1:6" customFormat="1" ht="15.75" x14ac:dyDescent="0.25">
      <c r="A168" s="47">
        <f t="shared" si="2"/>
        <v>164</v>
      </c>
      <c r="B168" s="5" t="s">
        <v>358</v>
      </c>
      <c r="C168" s="5" t="s">
        <v>450</v>
      </c>
      <c r="D168" s="5" t="s">
        <v>333</v>
      </c>
      <c r="E168" s="5" t="s">
        <v>375</v>
      </c>
      <c r="F168" s="5" t="s">
        <v>356</v>
      </c>
    </row>
    <row r="169" spans="1:6" customFormat="1" ht="15.75" x14ac:dyDescent="0.25">
      <c r="A169" s="47">
        <f t="shared" si="2"/>
        <v>165</v>
      </c>
      <c r="B169" s="5" t="s">
        <v>358</v>
      </c>
      <c r="C169" s="5" t="s">
        <v>451</v>
      </c>
      <c r="D169" s="5" t="s">
        <v>333</v>
      </c>
      <c r="E169" s="5" t="s">
        <v>375</v>
      </c>
      <c r="F169" s="5" t="s">
        <v>356</v>
      </c>
    </row>
    <row r="170" spans="1:6" customFormat="1" ht="15.75" x14ac:dyDescent="0.25">
      <c r="A170" s="47">
        <f t="shared" si="2"/>
        <v>166</v>
      </c>
      <c r="B170" s="5" t="s">
        <v>358</v>
      </c>
      <c r="C170" s="5" t="s">
        <v>452</v>
      </c>
      <c r="D170" s="5" t="s">
        <v>333</v>
      </c>
      <c r="E170" s="5" t="s">
        <v>375</v>
      </c>
      <c r="F170" s="5" t="s">
        <v>356</v>
      </c>
    </row>
    <row r="171" spans="1:6" customFormat="1" ht="15.75" x14ac:dyDescent="0.25">
      <c r="A171" s="47">
        <f t="shared" si="2"/>
        <v>167</v>
      </c>
      <c r="B171" s="5" t="s">
        <v>358</v>
      </c>
      <c r="C171" s="5" t="s">
        <v>453</v>
      </c>
      <c r="D171" s="5" t="s">
        <v>333</v>
      </c>
      <c r="E171" s="5" t="s">
        <v>375</v>
      </c>
      <c r="F171" s="5" t="s">
        <v>356</v>
      </c>
    </row>
    <row r="172" spans="1:6" customFormat="1" ht="15.75" x14ac:dyDescent="0.25">
      <c r="A172" s="47">
        <f t="shared" si="2"/>
        <v>168</v>
      </c>
      <c r="B172" s="5" t="s">
        <v>358</v>
      </c>
      <c r="C172" s="5" t="s">
        <v>454</v>
      </c>
      <c r="D172" s="5" t="s">
        <v>333</v>
      </c>
      <c r="E172" s="5" t="s">
        <v>375</v>
      </c>
      <c r="F172" s="5" t="s">
        <v>356</v>
      </c>
    </row>
    <row r="173" spans="1:6" customFormat="1" ht="15.75" x14ac:dyDescent="0.25">
      <c r="A173" s="47">
        <f t="shared" si="2"/>
        <v>169</v>
      </c>
      <c r="B173" s="5" t="s">
        <v>358</v>
      </c>
      <c r="C173" s="5" t="s">
        <v>455</v>
      </c>
      <c r="D173" s="5" t="s">
        <v>333</v>
      </c>
      <c r="E173" s="5" t="s">
        <v>374</v>
      </c>
      <c r="F173" s="5" t="s">
        <v>356</v>
      </c>
    </row>
    <row r="174" spans="1:6" customFormat="1" ht="15.75" x14ac:dyDescent="0.25">
      <c r="A174" s="47">
        <f t="shared" si="2"/>
        <v>170</v>
      </c>
      <c r="B174" s="5" t="s">
        <v>358</v>
      </c>
      <c r="C174" s="5" t="s">
        <v>456</v>
      </c>
      <c r="D174" s="5" t="s">
        <v>333</v>
      </c>
      <c r="E174" s="5" t="s">
        <v>374</v>
      </c>
      <c r="F174" s="5" t="s">
        <v>356</v>
      </c>
    </row>
    <row r="175" spans="1:6" customFormat="1" ht="15.75" x14ac:dyDescent="0.25">
      <c r="A175" s="47">
        <f t="shared" si="2"/>
        <v>171</v>
      </c>
      <c r="B175" s="5" t="s">
        <v>358</v>
      </c>
      <c r="C175" s="5" t="s">
        <v>1097</v>
      </c>
      <c r="D175" s="5" t="s">
        <v>459</v>
      </c>
      <c r="E175" s="5" t="s">
        <v>404</v>
      </c>
      <c r="F175" s="5" t="s">
        <v>377</v>
      </c>
    </row>
    <row r="176" spans="1:6" customFormat="1" ht="15.75" x14ac:dyDescent="0.25">
      <c r="A176" s="47">
        <f t="shared" si="2"/>
        <v>172</v>
      </c>
      <c r="B176" s="5" t="s">
        <v>358</v>
      </c>
      <c r="C176" s="5" t="s">
        <v>1097</v>
      </c>
      <c r="D176" s="5" t="s">
        <v>459</v>
      </c>
      <c r="E176" s="5" t="s">
        <v>404</v>
      </c>
      <c r="F176" s="5" t="s">
        <v>429</v>
      </c>
    </row>
    <row r="177" spans="1:6" customFormat="1" ht="15.75" x14ac:dyDescent="0.25">
      <c r="A177" s="47">
        <f t="shared" si="2"/>
        <v>173</v>
      </c>
      <c r="B177" s="5" t="s">
        <v>358</v>
      </c>
      <c r="C177" s="5" t="s">
        <v>1097</v>
      </c>
      <c r="D177" s="5" t="s">
        <v>459</v>
      </c>
      <c r="E177" s="5" t="s">
        <v>404</v>
      </c>
      <c r="F177" s="5" t="s">
        <v>429</v>
      </c>
    </row>
    <row r="178" spans="1:6" customFormat="1" ht="15.75" x14ac:dyDescent="0.25">
      <c r="A178" s="47">
        <f t="shared" si="2"/>
        <v>174</v>
      </c>
      <c r="B178" s="5" t="s">
        <v>358</v>
      </c>
      <c r="C178" s="5" t="s">
        <v>1097</v>
      </c>
      <c r="D178" s="5" t="s">
        <v>459</v>
      </c>
      <c r="E178" s="5" t="s">
        <v>372</v>
      </c>
      <c r="F178" s="5" t="s">
        <v>429</v>
      </c>
    </row>
    <row r="179" spans="1:6" customFormat="1" ht="15.75" x14ac:dyDescent="0.25">
      <c r="A179" s="47">
        <f t="shared" si="2"/>
        <v>175</v>
      </c>
      <c r="B179" s="5" t="s">
        <v>358</v>
      </c>
      <c r="C179" s="5" t="s">
        <v>1097</v>
      </c>
      <c r="D179" s="5" t="s">
        <v>459</v>
      </c>
      <c r="E179" s="5" t="s">
        <v>374</v>
      </c>
      <c r="F179" s="5" t="s">
        <v>357</v>
      </c>
    </row>
    <row r="180" spans="1:6" customFormat="1" ht="15.75" x14ac:dyDescent="0.25">
      <c r="A180" s="47">
        <f t="shared" si="2"/>
        <v>176</v>
      </c>
      <c r="B180" s="5" t="s">
        <v>358</v>
      </c>
      <c r="C180" s="5" t="s">
        <v>1097</v>
      </c>
      <c r="D180" s="5" t="s">
        <v>459</v>
      </c>
      <c r="E180" s="5" t="s">
        <v>458</v>
      </c>
      <c r="F180" s="5" t="s">
        <v>386</v>
      </c>
    </row>
    <row r="181" spans="1:6" customFormat="1" ht="15.75" x14ac:dyDescent="0.25">
      <c r="A181" s="47">
        <f t="shared" si="2"/>
        <v>177</v>
      </c>
      <c r="B181" s="5" t="s">
        <v>358</v>
      </c>
      <c r="C181" s="5" t="s">
        <v>1097</v>
      </c>
      <c r="D181" s="5" t="s">
        <v>459</v>
      </c>
      <c r="E181" s="5" t="s">
        <v>374</v>
      </c>
      <c r="F181" s="5" t="s">
        <v>352</v>
      </c>
    </row>
    <row r="182" spans="1:6" customFormat="1" ht="15.75" x14ac:dyDescent="0.25">
      <c r="A182" s="47">
        <f t="shared" si="2"/>
        <v>178</v>
      </c>
      <c r="B182" s="5" t="s">
        <v>358</v>
      </c>
      <c r="C182" s="5" t="s">
        <v>1097</v>
      </c>
      <c r="D182" s="5" t="s">
        <v>459</v>
      </c>
      <c r="E182" s="5" t="s">
        <v>374</v>
      </c>
      <c r="F182" s="5" t="s">
        <v>429</v>
      </c>
    </row>
    <row r="183" spans="1:6" customFormat="1" ht="15.75" x14ac:dyDescent="0.25">
      <c r="A183" s="47">
        <f t="shared" si="2"/>
        <v>179</v>
      </c>
      <c r="B183" s="5" t="s">
        <v>493</v>
      </c>
      <c r="C183" s="5" t="s">
        <v>1097</v>
      </c>
      <c r="D183" s="5" t="s">
        <v>459</v>
      </c>
      <c r="E183" s="5" t="s">
        <v>406</v>
      </c>
      <c r="F183" s="5" t="s">
        <v>377</v>
      </c>
    </row>
    <row r="184" spans="1:6" customFormat="1" ht="15.75" x14ac:dyDescent="0.25">
      <c r="A184" s="47">
        <f t="shared" si="2"/>
        <v>180</v>
      </c>
      <c r="B184" s="5" t="s">
        <v>358</v>
      </c>
      <c r="C184" s="5" t="s">
        <v>1097</v>
      </c>
      <c r="D184" s="5" t="s">
        <v>459</v>
      </c>
      <c r="E184" s="5" t="s">
        <v>374</v>
      </c>
      <c r="F184" s="5" t="s">
        <v>356</v>
      </c>
    </row>
    <row r="185" spans="1:6" customFormat="1" ht="15.75" x14ac:dyDescent="0.25">
      <c r="A185" s="47">
        <f t="shared" si="2"/>
        <v>181</v>
      </c>
      <c r="B185" s="5" t="s">
        <v>358</v>
      </c>
      <c r="C185" s="5" t="s">
        <v>1097</v>
      </c>
      <c r="D185" s="5" t="s">
        <v>459</v>
      </c>
      <c r="E185" s="5" t="s">
        <v>372</v>
      </c>
      <c r="F185" s="5" t="s">
        <v>356</v>
      </c>
    </row>
    <row r="186" spans="1:6" customFormat="1" ht="15.75" x14ac:dyDescent="0.25">
      <c r="A186" s="47">
        <f t="shared" si="2"/>
        <v>182</v>
      </c>
      <c r="B186" s="9" t="s">
        <v>466</v>
      </c>
      <c r="C186" s="12" t="s">
        <v>461</v>
      </c>
      <c r="D186" s="8" t="s">
        <v>346</v>
      </c>
      <c r="E186" s="5" t="s">
        <v>375</v>
      </c>
      <c r="F186" s="5" t="s">
        <v>356</v>
      </c>
    </row>
    <row r="187" spans="1:6" customFormat="1" ht="15.75" x14ac:dyDescent="0.25">
      <c r="A187" s="47">
        <f t="shared" si="2"/>
        <v>183</v>
      </c>
      <c r="B187" s="9" t="s">
        <v>466</v>
      </c>
      <c r="C187" s="12" t="s">
        <v>470</v>
      </c>
      <c r="D187" s="8" t="s">
        <v>346</v>
      </c>
      <c r="E187" s="235" t="s">
        <v>467</v>
      </c>
      <c r="F187" s="5" t="s">
        <v>353</v>
      </c>
    </row>
    <row r="188" spans="1:6" customFormat="1" ht="15.75" x14ac:dyDescent="0.25">
      <c r="A188" s="47">
        <f t="shared" si="2"/>
        <v>184</v>
      </c>
      <c r="B188" s="9" t="s">
        <v>466</v>
      </c>
      <c r="C188" s="12" t="s">
        <v>462</v>
      </c>
      <c r="D188" s="8" t="s">
        <v>346</v>
      </c>
      <c r="E188" s="6" t="s">
        <v>467</v>
      </c>
      <c r="F188" s="6" t="s">
        <v>469</v>
      </c>
    </row>
    <row r="189" spans="1:6" customFormat="1" ht="15.75" x14ac:dyDescent="0.25">
      <c r="A189" s="47">
        <f t="shared" si="2"/>
        <v>185</v>
      </c>
      <c r="B189" s="9" t="s">
        <v>466</v>
      </c>
      <c r="C189" s="12" t="s">
        <v>463</v>
      </c>
      <c r="D189" s="8" t="s">
        <v>346</v>
      </c>
      <c r="E189" s="5" t="s">
        <v>375</v>
      </c>
      <c r="F189" s="5" t="s">
        <v>356</v>
      </c>
    </row>
    <row r="190" spans="1:6" customFormat="1" ht="15.75" x14ac:dyDescent="0.25">
      <c r="A190" s="47">
        <f t="shared" si="2"/>
        <v>186</v>
      </c>
      <c r="B190" s="9" t="s">
        <v>466</v>
      </c>
      <c r="C190" s="12" t="s">
        <v>463</v>
      </c>
      <c r="D190" s="8" t="s">
        <v>346</v>
      </c>
      <c r="E190" s="5" t="s">
        <v>375</v>
      </c>
      <c r="F190" s="5" t="s">
        <v>356</v>
      </c>
    </row>
    <row r="191" spans="1:6" customFormat="1" ht="15.75" x14ac:dyDescent="0.25">
      <c r="A191" s="47">
        <f t="shared" si="2"/>
        <v>187</v>
      </c>
      <c r="B191" s="9" t="s">
        <v>466</v>
      </c>
      <c r="C191" s="12" t="s">
        <v>463</v>
      </c>
      <c r="D191" s="8" t="s">
        <v>346</v>
      </c>
      <c r="E191" s="5" t="s">
        <v>375</v>
      </c>
      <c r="F191" s="5" t="s">
        <v>356</v>
      </c>
    </row>
    <row r="192" spans="1:6" customFormat="1" ht="15.75" x14ac:dyDescent="0.25">
      <c r="A192" s="47">
        <f t="shared" si="2"/>
        <v>188</v>
      </c>
      <c r="B192" s="9" t="s">
        <v>466</v>
      </c>
      <c r="C192" s="12" t="s">
        <v>463</v>
      </c>
      <c r="D192" s="8" t="s">
        <v>346</v>
      </c>
      <c r="E192" s="5" t="s">
        <v>375</v>
      </c>
      <c r="F192" s="5" t="s">
        <v>356</v>
      </c>
    </row>
    <row r="193" spans="1:6" customFormat="1" ht="15.75" x14ac:dyDescent="0.25">
      <c r="A193" s="47">
        <f t="shared" si="2"/>
        <v>189</v>
      </c>
      <c r="B193" s="9" t="s">
        <v>466</v>
      </c>
      <c r="C193" s="12" t="s">
        <v>463</v>
      </c>
      <c r="D193" s="8" t="s">
        <v>346</v>
      </c>
      <c r="E193" s="5" t="s">
        <v>375</v>
      </c>
      <c r="F193" s="5" t="s">
        <v>356</v>
      </c>
    </row>
    <row r="194" spans="1:6" customFormat="1" ht="15.75" x14ac:dyDescent="0.25">
      <c r="A194" s="47">
        <f t="shared" si="2"/>
        <v>190</v>
      </c>
      <c r="B194" s="9" t="s">
        <v>466</v>
      </c>
      <c r="C194" s="12" t="s">
        <v>463</v>
      </c>
      <c r="D194" s="8" t="s">
        <v>346</v>
      </c>
      <c r="E194" s="5" t="s">
        <v>375</v>
      </c>
      <c r="F194" s="5" t="s">
        <v>356</v>
      </c>
    </row>
    <row r="195" spans="1:6" customFormat="1" ht="15.75" x14ac:dyDescent="0.25">
      <c r="A195" s="47">
        <f t="shared" si="2"/>
        <v>191</v>
      </c>
      <c r="B195" s="9" t="s">
        <v>466</v>
      </c>
      <c r="C195" s="12" t="s">
        <v>464</v>
      </c>
      <c r="D195" s="8" t="s">
        <v>346</v>
      </c>
      <c r="E195" s="5" t="s">
        <v>467</v>
      </c>
      <c r="F195" s="6" t="s">
        <v>468</v>
      </c>
    </row>
    <row r="196" spans="1:6" customFormat="1" ht="15.75" x14ac:dyDescent="0.25">
      <c r="A196" s="47">
        <f t="shared" si="2"/>
        <v>192</v>
      </c>
      <c r="B196" s="9" t="s">
        <v>466</v>
      </c>
      <c r="C196" s="12" t="s">
        <v>465</v>
      </c>
      <c r="D196" s="8" t="s">
        <v>346</v>
      </c>
      <c r="E196" s="5" t="s">
        <v>467</v>
      </c>
      <c r="F196" s="6" t="s">
        <v>469</v>
      </c>
    </row>
    <row r="197" spans="1:6" customFormat="1" ht="15.75" x14ac:dyDescent="0.25">
      <c r="A197" s="47">
        <f t="shared" si="2"/>
        <v>193</v>
      </c>
      <c r="B197" s="9" t="s">
        <v>466</v>
      </c>
      <c r="C197" s="12" t="s">
        <v>479</v>
      </c>
      <c r="D197" s="8" t="s">
        <v>346</v>
      </c>
      <c r="E197" s="6"/>
      <c r="F197" s="6" t="s">
        <v>468</v>
      </c>
    </row>
    <row r="198" spans="1:6" customFormat="1" ht="15.75" x14ac:dyDescent="0.25">
      <c r="A198" s="47">
        <f t="shared" si="2"/>
        <v>194</v>
      </c>
      <c r="B198" s="9" t="s">
        <v>466</v>
      </c>
      <c r="C198" s="12" t="s">
        <v>471</v>
      </c>
      <c r="D198" s="8" t="s">
        <v>346</v>
      </c>
      <c r="E198" s="5" t="s">
        <v>375</v>
      </c>
      <c r="F198" s="5" t="s">
        <v>356</v>
      </c>
    </row>
    <row r="199" spans="1:6" customFormat="1" ht="15.75" x14ac:dyDescent="0.25">
      <c r="A199" s="47">
        <f t="shared" si="2"/>
        <v>195</v>
      </c>
      <c r="B199" s="9" t="s">
        <v>466</v>
      </c>
      <c r="C199" s="12" t="s">
        <v>471</v>
      </c>
      <c r="D199" s="8" t="s">
        <v>346</v>
      </c>
      <c r="E199" s="5" t="s">
        <v>375</v>
      </c>
      <c r="F199" s="5" t="s">
        <v>356</v>
      </c>
    </row>
    <row r="200" spans="1:6" customFormat="1" ht="15.75" x14ac:dyDescent="0.25">
      <c r="A200" s="47">
        <f t="shared" si="2"/>
        <v>196</v>
      </c>
      <c r="B200" s="9" t="s">
        <v>466</v>
      </c>
      <c r="C200" s="12" t="s">
        <v>472</v>
      </c>
      <c r="D200" s="8" t="s">
        <v>346</v>
      </c>
      <c r="E200" s="6"/>
      <c r="F200" s="5" t="s">
        <v>356</v>
      </c>
    </row>
    <row r="201" spans="1:6" customFormat="1" ht="15.75" x14ac:dyDescent="0.25">
      <c r="A201" s="47">
        <f t="shared" si="2"/>
        <v>197</v>
      </c>
      <c r="B201" s="9" t="s">
        <v>466</v>
      </c>
      <c r="C201" s="12" t="s">
        <v>472</v>
      </c>
      <c r="D201" s="8" t="s">
        <v>346</v>
      </c>
      <c r="E201" s="6"/>
      <c r="F201" s="5" t="s">
        <v>356</v>
      </c>
    </row>
    <row r="202" spans="1:6" customFormat="1" ht="15.75" x14ac:dyDescent="0.25">
      <c r="A202" s="47">
        <f t="shared" si="2"/>
        <v>198</v>
      </c>
      <c r="B202" s="9" t="s">
        <v>466</v>
      </c>
      <c r="C202" s="12" t="s">
        <v>473</v>
      </c>
      <c r="D202" s="8" t="s">
        <v>346</v>
      </c>
      <c r="E202" s="5" t="s">
        <v>375</v>
      </c>
      <c r="F202" s="6" t="s">
        <v>468</v>
      </c>
    </row>
    <row r="203" spans="1:6" customFormat="1" ht="15.75" x14ac:dyDescent="0.25">
      <c r="A203" s="47">
        <f t="shared" si="2"/>
        <v>199</v>
      </c>
      <c r="B203" s="9" t="s">
        <v>466</v>
      </c>
      <c r="C203" s="12" t="s">
        <v>474</v>
      </c>
      <c r="D203" s="8" t="s">
        <v>346</v>
      </c>
      <c r="E203" s="5" t="s">
        <v>467</v>
      </c>
      <c r="F203" s="6" t="s">
        <v>468</v>
      </c>
    </row>
    <row r="204" spans="1:6" customFormat="1" ht="15.75" x14ac:dyDescent="0.25">
      <c r="A204" s="47">
        <f t="shared" si="2"/>
        <v>200</v>
      </c>
      <c r="B204" s="9" t="s">
        <v>466</v>
      </c>
      <c r="C204" s="12" t="s">
        <v>475</v>
      </c>
      <c r="D204" s="8" t="s">
        <v>346</v>
      </c>
      <c r="E204" s="5" t="s">
        <v>375</v>
      </c>
      <c r="F204" s="6" t="s">
        <v>468</v>
      </c>
    </row>
    <row r="205" spans="1:6" customFormat="1" ht="15.75" x14ac:dyDescent="0.25">
      <c r="A205" s="47">
        <f t="shared" si="2"/>
        <v>201</v>
      </c>
      <c r="B205" s="9" t="s">
        <v>466</v>
      </c>
      <c r="C205" s="12" t="s">
        <v>480</v>
      </c>
      <c r="D205" s="8" t="s">
        <v>346</v>
      </c>
      <c r="E205" s="6"/>
      <c r="F205" s="6" t="s">
        <v>353</v>
      </c>
    </row>
    <row r="206" spans="1:6" customFormat="1" ht="15.75" x14ac:dyDescent="0.25">
      <c r="A206" s="47">
        <f t="shared" si="2"/>
        <v>202</v>
      </c>
      <c r="B206" s="9" t="s">
        <v>466</v>
      </c>
      <c r="C206" s="12" t="s">
        <v>476</v>
      </c>
      <c r="D206" s="8" t="s">
        <v>346</v>
      </c>
      <c r="E206" s="5" t="s">
        <v>467</v>
      </c>
      <c r="F206" s="6" t="s">
        <v>469</v>
      </c>
    </row>
    <row r="207" spans="1:6" customFormat="1" ht="15.75" x14ac:dyDescent="0.25">
      <c r="A207" s="47">
        <f t="shared" si="2"/>
        <v>203</v>
      </c>
      <c r="B207" s="9" t="s">
        <v>466</v>
      </c>
      <c r="C207" s="12" t="s">
        <v>477</v>
      </c>
      <c r="D207" s="8" t="s">
        <v>346</v>
      </c>
      <c r="E207" s="5" t="s">
        <v>375</v>
      </c>
      <c r="F207" s="6" t="s">
        <v>356</v>
      </c>
    </row>
    <row r="208" spans="1:6" customFormat="1" ht="15.75" x14ac:dyDescent="0.25">
      <c r="A208" s="47">
        <f t="shared" si="2"/>
        <v>204</v>
      </c>
      <c r="B208" s="9" t="s">
        <v>466</v>
      </c>
      <c r="C208" s="12" t="s">
        <v>477</v>
      </c>
      <c r="D208" s="8" t="s">
        <v>346</v>
      </c>
      <c r="E208" s="5" t="s">
        <v>481</v>
      </c>
      <c r="F208" s="6" t="s">
        <v>469</v>
      </c>
    </row>
    <row r="209" spans="1:6" customFormat="1" ht="15.75" x14ac:dyDescent="0.25">
      <c r="A209" s="47">
        <f t="shared" si="2"/>
        <v>205</v>
      </c>
      <c r="B209" s="9" t="s">
        <v>466</v>
      </c>
      <c r="C209" s="12" t="s">
        <v>477</v>
      </c>
      <c r="D209" s="8" t="s">
        <v>346</v>
      </c>
      <c r="E209" s="5" t="s">
        <v>467</v>
      </c>
      <c r="F209" s="6" t="s">
        <v>469</v>
      </c>
    </row>
    <row r="210" spans="1:6" customFormat="1" ht="15.75" x14ac:dyDescent="0.25">
      <c r="A210" s="47">
        <f t="shared" si="2"/>
        <v>206</v>
      </c>
      <c r="B210" s="9" t="s">
        <v>466</v>
      </c>
      <c r="C210" s="12" t="s">
        <v>478</v>
      </c>
      <c r="D210" s="8" t="s">
        <v>270</v>
      </c>
      <c r="E210" s="5" t="s">
        <v>375</v>
      </c>
      <c r="F210" s="6" t="s">
        <v>469</v>
      </c>
    </row>
    <row r="211" spans="1:6" customFormat="1" ht="15.75" x14ac:dyDescent="0.25">
      <c r="A211" s="47">
        <f t="shared" si="2"/>
        <v>207</v>
      </c>
      <c r="B211" s="9" t="s">
        <v>466</v>
      </c>
      <c r="C211" s="12" t="s">
        <v>484</v>
      </c>
      <c r="D211" s="8" t="s">
        <v>460</v>
      </c>
      <c r="E211" s="5" t="s">
        <v>467</v>
      </c>
      <c r="F211" s="6" t="s">
        <v>469</v>
      </c>
    </row>
    <row r="212" spans="1:6" customFormat="1" ht="15.75" x14ac:dyDescent="0.25">
      <c r="A212" s="47">
        <f t="shared" si="2"/>
        <v>208</v>
      </c>
      <c r="B212" s="9" t="s">
        <v>466</v>
      </c>
      <c r="C212" s="12" t="s">
        <v>484</v>
      </c>
      <c r="D212" s="8" t="s">
        <v>460</v>
      </c>
      <c r="E212" s="5" t="s">
        <v>375</v>
      </c>
      <c r="F212" s="6" t="s">
        <v>356</v>
      </c>
    </row>
    <row r="213" spans="1:6" customFormat="1" ht="15.75" x14ac:dyDescent="0.25">
      <c r="A213" s="47">
        <f t="shared" ref="A213:A244" si="3">A212+1</f>
        <v>209</v>
      </c>
      <c r="B213" s="9" t="s">
        <v>466</v>
      </c>
      <c r="C213" s="12" t="s">
        <v>484</v>
      </c>
      <c r="D213" s="8" t="s">
        <v>460</v>
      </c>
      <c r="E213" s="5" t="s">
        <v>467</v>
      </c>
      <c r="F213" s="6" t="s">
        <v>469</v>
      </c>
    </row>
    <row r="214" spans="1:6" customFormat="1" ht="15.75" x14ac:dyDescent="0.25">
      <c r="A214" s="47">
        <f t="shared" si="3"/>
        <v>210</v>
      </c>
      <c r="B214" s="9" t="s">
        <v>466</v>
      </c>
      <c r="C214" s="12" t="s">
        <v>484</v>
      </c>
      <c r="D214" s="8" t="s">
        <v>460</v>
      </c>
      <c r="E214" s="5" t="s">
        <v>467</v>
      </c>
      <c r="F214" s="6" t="s">
        <v>468</v>
      </c>
    </row>
    <row r="215" spans="1:6" s="7" customFormat="1" ht="15.75" x14ac:dyDescent="0.25">
      <c r="A215" s="47">
        <f t="shared" si="3"/>
        <v>211</v>
      </c>
      <c r="B215" s="9" t="s">
        <v>466</v>
      </c>
      <c r="C215" s="12" t="s">
        <v>485</v>
      </c>
      <c r="D215" s="8" t="s">
        <v>482</v>
      </c>
      <c r="E215" s="5" t="s">
        <v>467</v>
      </c>
      <c r="F215" s="6" t="s">
        <v>468</v>
      </c>
    </row>
    <row r="216" spans="1:6" s="7" customFormat="1" ht="15.75" x14ac:dyDescent="0.25">
      <c r="A216" s="47">
        <f t="shared" si="3"/>
        <v>212</v>
      </c>
      <c r="B216" s="9" t="s">
        <v>466</v>
      </c>
      <c r="C216" s="12" t="s">
        <v>485</v>
      </c>
      <c r="D216" s="8" t="s">
        <v>482</v>
      </c>
      <c r="E216" s="5" t="s">
        <v>467</v>
      </c>
      <c r="F216" s="6" t="s">
        <v>468</v>
      </c>
    </row>
    <row r="217" spans="1:6" s="7" customFormat="1" ht="15.75" x14ac:dyDescent="0.25">
      <c r="A217" s="47">
        <f t="shared" si="3"/>
        <v>213</v>
      </c>
      <c r="B217" s="5" t="s">
        <v>466</v>
      </c>
      <c r="C217" s="12" t="s">
        <v>486</v>
      </c>
      <c r="D217" s="8" t="s">
        <v>483</v>
      </c>
      <c r="E217" s="5" t="s">
        <v>467</v>
      </c>
      <c r="F217" s="6" t="s">
        <v>469</v>
      </c>
    </row>
    <row r="218" spans="1:6" s="7" customFormat="1" ht="15.75" x14ac:dyDescent="0.25">
      <c r="A218" s="47">
        <f t="shared" si="3"/>
        <v>214</v>
      </c>
      <c r="B218" s="5" t="s">
        <v>466</v>
      </c>
      <c r="C218" s="12" t="s">
        <v>487</v>
      </c>
      <c r="D218" s="8" t="s">
        <v>483</v>
      </c>
      <c r="E218" s="5" t="s">
        <v>467</v>
      </c>
      <c r="F218" s="6" t="s">
        <v>468</v>
      </c>
    </row>
    <row r="219" spans="1:6" s="7" customFormat="1" ht="15.75" x14ac:dyDescent="0.25">
      <c r="A219" s="47">
        <f t="shared" si="3"/>
        <v>215</v>
      </c>
      <c r="B219" s="5" t="s">
        <v>466</v>
      </c>
      <c r="C219" s="12" t="s">
        <v>488</v>
      </c>
      <c r="D219" s="8" t="s">
        <v>483</v>
      </c>
      <c r="E219" s="5" t="s">
        <v>467</v>
      </c>
      <c r="F219" s="6" t="s">
        <v>468</v>
      </c>
    </row>
    <row r="220" spans="1:6" s="7" customFormat="1" ht="15.75" x14ac:dyDescent="0.25">
      <c r="A220" s="47">
        <f t="shared" si="3"/>
        <v>216</v>
      </c>
      <c r="B220" s="5" t="s">
        <v>466</v>
      </c>
      <c r="C220" s="12" t="s">
        <v>489</v>
      </c>
      <c r="D220" s="8" t="s">
        <v>483</v>
      </c>
      <c r="E220" s="5" t="s">
        <v>467</v>
      </c>
      <c r="F220" s="6" t="s">
        <v>468</v>
      </c>
    </row>
    <row r="221" spans="1:6" s="7" customFormat="1" ht="15.75" x14ac:dyDescent="0.25">
      <c r="A221" s="47">
        <f t="shared" si="3"/>
        <v>217</v>
      </c>
      <c r="B221" s="5" t="s">
        <v>466</v>
      </c>
      <c r="C221" s="12" t="s">
        <v>490</v>
      </c>
      <c r="D221" s="8" t="s">
        <v>483</v>
      </c>
      <c r="E221" s="5" t="s">
        <v>467</v>
      </c>
      <c r="F221" s="6" t="s">
        <v>468</v>
      </c>
    </row>
    <row r="222" spans="1:6" s="7" customFormat="1" ht="15.75" x14ac:dyDescent="0.25">
      <c r="A222" s="47">
        <f t="shared" si="3"/>
        <v>218</v>
      </c>
      <c r="B222" s="5" t="s">
        <v>494</v>
      </c>
      <c r="C222" s="12" t="s">
        <v>495</v>
      </c>
      <c r="D222" s="8" t="s">
        <v>270</v>
      </c>
      <c r="E222" s="5" t="s">
        <v>496</v>
      </c>
      <c r="F222" s="6" t="s">
        <v>352</v>
      </c>
    </row>
    <row r="223" spans="1:6" s="7" customFormat="1" ht="15.75" x14ac:dyDescent="0.25">
      <c r="A223" s="47">
        <f t="shared" si="3"/>
        <v>219</v>
      </c>
      <c r="B223" s="5" t="s">
        <v>494</v>
      </c>
      <c r="C223" s="12" t="s">
        <v>495</v>
      </c>
      <c r="D223" s="8" t="s">
        <v>270</v>
      </c>
      <c r="E223" s="5" t="s">
        <v>496</v>
      </c>
      <c r="F223" s="6" t="s">
        <v>352</v>
      </c>
    </row>
    <row r="224" spans="1:6" s="7" customFormat="1" ht="15.75" x14ac:dyDescent="0.25">
      <c r="A224" s="47">
        <f t="shared" si="3"/>
        <v>220</v>
      </c>
      <c r="B224" s="5" t="s">
        <v>494</v>
      </c>
      <c r="C224" s="12" t="s">
        <v>495</v>
      </c>
      <c r="D224" s="8" t="s">
        <v>270</v>
      </c>
      <c r="E224" s="5" t="s">
        <v>496</v>
      </c>
      <c r="F224" s="6" t="s">
        <v>352</v>
      </c>
    </row>
    <row r="225" spans="1:6" s="7" customFormat="1" ht="15.75" x14ac:dyDescent="0.25">
      <c r="A225" s="47">
        <f t="shared" si="3"/>
        <v>221</v>
      </c>
      <c r="B225" s="5" t="s">
        <v>494</v>
      </c>
      <c r="C225" s="12" t="s">
        <v>495</v>
      </c>
      <c r="D225" s="8" t="s">
        <v>270</v>
      </c>
      <c r="E225" s="5" t="s">
        <v>496</v>
      </c>
      <c r="F225" s="6" t="s">
        <v>352</v>
      </c>
    </row>
    <row r="226" spans="1:6" s="7" customFormat="1" ht="15.75" x14ac:dyDescent="0.25">
      <c r="A226" s="47">
        <f t="shared" si="3"/>
        <v>222</v>
      </c>
      <c r="B226" s="5" t="s">
        <v>494</v>
      </c>
      <c r="C226" s="12" t="s">
        <v>495</v>
      </c>
      <c r="D226" s="8" t="s">
        <v>270</v>
      </c>
      <c r="E226" s="5" t="s">
        <v>496</v>
      </c>
      <c r="F226" s="6" t="s">
        <v>352</v>
      </c>
    </row>
    <row r="227" spans="1:6" s="7" customFormat="1" ht="15.75" x14ac:dyDescent="0.25">
      <c r="A227" s="47">
        <f t="shared" si="3"/>
        <v>223</v>
      </c>
      <c r="B227" s="5" t="s">
        <v>494</v>
      </c>
      <c r="C227" s="12" t="s">
        <v>495</v>
      </c>
      <c r="D227" s="8" t="s">
        <v>270</v>
      </c>
      <c r="E227" s="5" t="s">
        <v>496</v>
      </c>
      <c r="F227" s="6" t="s">
        <v>352</v>
      </c>
    </row>
    <row r="228" spans="1:6" s="7" customFormat="1" ht="15.75" x14ac:dyDescent="0.25">
      <c r="A228" s="47">
        <f t="shared" si="3"/>
        <v>224</v>
      </c>
      <c r="B228" s="5" t="s">
        <v>494</v>
      </c>
      <c r="C228" s="12" t="s">
        <v>497</v>
      </c>
      <c r="D228" s="8" t="s">
        <v>270</v>
      </c>
      <c r="E228" s="5" t="s">
        <v>498</v>
      </c>
      <c r="F228" s="6" t="s">
        <v>499</v>
      </c>
    </row>
    <row r="229" spans="1:6" s="7" customFormat="1" ht="15.75" x14ac:dyDescent="0.25">
      <c r="A229" s="47">
        <f t="shared" si="3"/>
        <v>225</v>
      </c>
      <c r="B229" s="5" t="s">
        <v>494</v>
      </c>
      <c r="C229" s="12" t="s">
        <v>497</v>
      </c>
      <c r="D229" s="8" t="s">
        <v>270</v>
      </c>
      <c r="E229" s="5" t="s">
        <v>498</v>
      </c>
      <c r="F229" s="6" t="s">
        <v>499</v>
      </c>
    </row>
    <row r="230" spans="1:6" s="7" customFormat="1" ht="15.75" x14ac:dyDescent="0.25">
      <c r="A230" s="47">
        <f t="shared" si="3"/>
        <v>226</v>
      </c>
      <c r="B230" s="5" t="s">
        <v>494</v>
      </c>
      <c r="C230" s="12" t="s">
        <v>508</v>
      </c>
      <c r="D230" s="8" t="s">
        <v>346</v>
      </c>
      <c r="E230" s="5"/>
      <c r="F230" s="6"/>
    </row>
    <row r="231" spans="1:6" s="7" customFormat="1" ht="15.75" x14ac:dyDescent="0.25">
      <c r="A231" s="47">
        <f t="shared" si="3"/>
        <v>227</v>
      </c>
      <c r="B231" s="5" t="s">
        <v>494</v>
      </c>
      <c r="C231" s="12" t="s">
        <v>508</v>
      </c>
      <c r="D231" s="8" t="s">
        <v>346</v>
      </c>
      <c r="E231" s="5"/>
      <c r="F231" s="6"/>
    </row>
    <row r="232" spans="1:6" s="7" customFormat="1" ht="15.75" x14ac:dyDescent="0.25">
      <c r="A232" s="47">
        <f t="shared" si="3"/>
        <v>228</v>
      </c>
      <c r="B232" s="5" t="s">
        <v>494</v>
      </c>
      <c r="C232" s="12" t="s">
        <v>508</v>
      </c>
      <c r="D232" s="8" t="s">
        <v>346</v>
      </c>
      <c r="E232" s="5"/>
      <c r="F232" s="6"/>
    </row>
    <row r="233" spans="1:6" s="7" customFormat="1" ht="15.75" x14ac:dyDescent="0.25">
      <c r="A233" s="47">
        <f t="shared" si="3"/>
        <v>229</v>
      </c>
      <c r="B233" s="5" t="s">
        <v>494</v>
      </c>
      <c r="C233" s="12" t="s">
        <v>509</v>
      </c>
      <c r="D233" s="8" t="s">
        <v>346</v>
      </c>
      <c r="E233" s="5"/>
      <c r="F233" s="6"/>
    </row>
    <row r="234" spans="1:6" s="7" customFormat="1" ht="15.75" x14ac:dyDescent="0.25">
      <c r="A234" s="47">
        <f t="shared" si="3"/>
        <v>230</v>
      </c>
      <c r="B234" s="5" t="s">
        <v>494</v>
      </c>
      <c r="C234" s="12" t="s">
        <v>509</v>
      </c>
      <c r="D234" s="8" t="s">
        <v>346</v>
      </c>
      <c r="E234" s="5"/>
      <c r="F234" s="6"/>
    </row>
    <row r="235" spans="1:6" s="7" customFormat="1" ht="15.75" x14ac:dyDescent="0.25">
      <c r="A235" s="47">
        <f t="shared" si="3"/>
        <v>231</v>
      </c>
      <c r="B235" s="5" t="s">
        <v>494</v>
      </c>
      <c r="C235" s="12" t="s">
        <v>509</v>
      </c>
      <c r="D235" s="8" t="s">
        <v>346</v>
      </c>
      <c r="E235" s="5"/>
      <c r="F235" s="6"/>
    </row>
    <row r="236" spans="1:6" s="7" customFormat="1" ht="15.75" x14ac:dyDescent="0.25">
      <c r="A236" s="47">
        <f t="shared" si="3"/>
        <v>232</v>
      </c>
      <c r="B236" s="5" t="s">
        <v>494</v>
      </c>
      <c r="C236" s="12" t="s">
        <v>500</v>
      </c>
      <c r="D236" s="8" t="s">
        <v>333</v>
      </c>
      <c r="E236" s="5"/>
      <c r="F236" s="6"/>
    </row>
    <row r="237" spans="1:6" s="7" customFormat="1" ht="15.75" x14ac:dyDescent="0.25">
      <c r="A237" s="47">
        <f t="shared" si="3"/>
        <v>233</v>
      </c>
      <c r="B237" s="5" t="s">
        <v>494</v>
      </c>
      <c r="C237" s="12" t="s">
        <v>500</v>
      </c>
      <c r="D237" s="8" t="s">
        <v>333</v>
      </c>
      <c r="E237" s="5"/>
      <c r="F237" s="6"/>
    </row>
    <row r="238" spans="1:6" s="7" customFormat="1" ht="15.75" x14ac:dyDescent="0.25">
      <c r="A238" s="47">
        <f t="shared" si="3"/>
        <v>234</v>
      </c>
      <c r="B238" s="5" t="s">
        <v>494</v>
      </c>
      <c r="C238" s="12" t="s">
        <v>500</v>
      </c>
      <c r="D238" s="8" t="s">
        <v>333</v>
      </c>
      <c r="E238" s="5"/>
      <c r="F238" s="6"/>
    </row>
    <row r="239" spans="1:6" s="7" customFormat="1" ht="15.75" x14ac:dyDescent="0.25">
      <c r="A239" s="47">
        <f t="shared" si="3"/>
        <v>235</v>
      </c>
      <c r="B239" s="5" t="s">
        <v>494</v>
      </c>
      <c r="C239" s="12" t="s">
        <v>501</v>
      </c>
      <c r="D239" s="8" t="s">
        <v>333</v>
      </c>
      <c r="E239" s="5"/>
      <c r="F239" s="6"/>
    </row>
    <row r="240" spans="1:6" s="7" customFormat="1" ht="15.75" x14ac:dyDescent="0.25">
      <c r="A240" s="47">
        <f t="shared" si="3"/>
        <v>236</v>
      </c>
      <c r="B240" s="5" t="s">
        <v>494</v>
      </c>
      <c r="C240" s="12" t="s">
        <v>502</v>
      </c>
      <c r="D240" s="8" t="s">
        <v>333</v>
      </c>
      <c r="E240" s="5"/>
      <c r="F240" s="6"/>
    </row>
    <row r="241" spans="1:6" s="7" customFormat="1" ht="15.75" x14ac:dyDescent="0.25">
      <c r="A241" s="47">
        <f t="shared" si="3"/>
        <v>237</v>
      </c>
      <c r="B241" s="5" t="s">
        <v>494</v>
      </c>
      <c r="C241" s="12" t="s">
        <v>502</v>
      </c>
      <c r="D241" s="8" t="s">
        <v>333</v>
      </c>
      <c r="E241" s="5"/>
      <c r="F241" s="6"/>
    </row>
    <row r="242" spans="1:6" s="7" customFormat="1" ht="15.75" x14ac:dyDescent="0.25">
      <c r="A242" s="47">
        <f t="shared" si="3"/>
        <v>238</v>
      </c>
      <c r="B242" s="5" t="s">
        <v>494</v>
      </c>
      <c r="C242" s="12" t="s">
        <v>503</v>
      </c>
      <c r="D242" s="8" t="s">
        <v>333</v>
      </c>
      <c r="E242" s="5" t="s">
        <v>507</v>
      </c>
      <c r="F242" s="6" t="s">
        <v>506</v>
      </c>
    </row>
    <row r="243" spans="1:6" s="7" customFormat="1" ht="15.75" x14ac:dyDescent="0.25">
      <c r="A243" s="47">
        <f t="shared" si="3"/>
        <v>239</v>
      </c>
      <c r="B243" s="5" t="s">
        <v>494</v>
      </c>
      <c r="C243" s="12" t="s">
        <v>510</v>
      </c>
      <c r="D243" s="8" t="s">
        <v>323</v>
      </c>
      <c r="E243" s="5"/>
      <c r="F243" s="6" t="s">
        <v>504</v>
      </c>
    </row>
    <row r="244" spans="1:6" s="7" customFormat="1" ht="15.75" x14ac:dyDescent="0.25">
      <c r="A244" s="47">
        <f t="shared" si="3"/>
        <v>240</v>
      </c>
      <c r="B244" s="5" t="s">
        <v>494</v>
      </c>
      <c r="C244" s="12" t="s">
        <v>505</v>
      </c>
      <c r="D244" s="8" t="s">
        <v>318</v>
      </c>
      <c r="E244" s="5"/>
      <c r="F244" s="6"/>
    </row>
  </sheetData>
  <mergeCells count="2">
    <mergeCell ref="A1:F1"/>
    <mergeCell ref="A2:F2"/>
  </mergeCells>
  <dataValidations count="3">
    <dataValidation operator="equal" allowBlank="1" showErrorMessage="1" error="Equimento não válido. Selecione na lista!" sqref="B215:B244 B5:B185"/>
    <dataValidation type="list" operator="equal" allowBlank="1" showErrorMessage="1" error="Equimento não válido. Selecione na lista!" sqref="WBR5:WBR214 VRV5:VRV214 VHZ5:VHZ214 UYD5:UYD214 UOH5:UOH214 UEL5:UEL214 TUP5:TUP214 TKT5:TKT214 TAX5:TAX214 SRB5:SRB214 SHF5:SHF214 RXJ5:RXJ214 RNN5:RNN214 RDR5:RDR214 QTV5:QTV214 QJZ5:QJZ214 QAD5:QAD214 PQH5:PQH214 PGL5:PGL214 OWP5:OWP214 OMT5:OMT214 OCX5:OCX214 NTB5:NTB214 NJF5:NJF214 MZJ5:MZJ214 MPN5:MPN214 MFR5:MFR214 LVV5:LVV214 LLZ5:LLZ214 LCD5:LCD214 KSH5:KSH214 KIL5:KIL214 JYP5:JYP214 JOT5:JOT214 JEX5:JEX214 IVB5:IVB214 ILF5:ILF214 IBJ5:IBJ214 HRN5:HRN214 HHR5:HHR214 GXV5:GXV214 GNZ5:GNZ214 GED5:GED214 FUH5:FUH214 FKL5:FKL214 FAP5:FAP214 EQT5:EQT214 EGX5:EGX214 DXB5:DXB214 DNF5:DNF214 DDJ5:DDJ214 CTN5:CTN214 CJR5:CJR214 BZV5:BZV214 BPZ5:BPZ214 BGD5:BGD214 AWH5:AWH214 AML5:AML214 ACP5:ACP214 ST5:ST214 IX5:IX214 WVJ5:WVJ214 WLN5:WLN214">
      <formula1>$R$2:$R$26</formula1>
      <formula2>0</formula2>
    </dataValidation>
    <dataValidation type="list" operator="equal" allowBlank="1" showErrorMessage="1" error="Equimento não válido. Selecione na lista!" sqref="ACP215:ACP244 AML215:AML244 AWH215:AWH244 BGD215:BGD244 BPZ215:BPZ244 BZV215:BZV244 CJR215:CJR244 CTN215:CTN244 DDJ215:DDJ244 DNF215:DNF244 DXB215:DXB244 EGX215:EGX244 EQT215:EQT244 FAP215:FAP244 FKL215:FKL244 FUH215:FUH244 GED215:GED244 GNZ215:GNZ244 GXV215:GXV244 HHR215:HHR244 HRN215:HRN244 IBJ215:IBJ244 ILF215:ILF244 IVB215:IVB244 JEX215:JEX244 JOT215:JOT244 JYP215:JYP244 KIL215:KIL244 KSH215:KSH244 LCD215:LCD244 LLZ215:LLZ244 LVV215:LVV244 MFR215:MFR244 MPN215:MPN244 MZJ215:MZJ244 NJF215:NJF244 NTB215:NTB244 OCX215:OCX244 OMT215:OMT244 OWP215:OWP244 PGL215:PGL244 PQH215:PQH244 QAD215:QAD244 QJZ215:QJZ244 QTV215:QTV244 RDR215:RDR244 RNN215:RNN244 RXJ215:RXJ244 SHF215:SHF244 SRB215:SRB244 TAX215:TAX244 TKT215:TKT244 TUP215:TUP244 UEL215:UEL244 UOH215:UOH244 UYD215:UYD244 VHZ215:VHZ244 VRV215:VRV244 WBR215:WBR244 WLN215:WLN244 WVJ215:WVJ244 IX215:IX244 ST215:ST244">
      <formula1>#REF!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3"/>
  <sheetViews>
    <sheetView showGridLines="0" view="pageBreakPreview" topLeftCell="A145" zoomScale="80" zoomScaleNormal="100" zoomScaleSheetLayoutView="80" workbookViewId="0">
      <selection activeCell="C33" sqref="C33"/>
    </sheetView>
  </sheetViews>
  <sheetFormatPr defaultColWidth="9.140625" defaultRowHeight="15.75" x14ac:dyDescent="0.25"/>
  <cols>
    <col min="1" max="1" width="7.7109375" style="16" customWidth="1"/>
    <col min="2" max="2" width="11.140625" style="16" hidden="1" customWidth="1"/>
    <col min="3" max="3" width="55.42578125" style="16" customWidth="1"/>
    <col min="4" max="4" width="6.28515625" style="30" customWidth="1"/>
    <col min="5" max="5" width="8.5703125" style="44" customWidth="1"/>
    <col min="6" max="6" width="18.140625" style="45" customWidth="1"/>
    <col min="7" max="7" width="18.7109375" style="46" bestFit="1" customWidth="1"/>
    <col min="8" max="16384" width="9.140625" style="16"/>
  </cols>
  <sheetData>
    <row r="1" spans="1:7" s="14" customFormat="1" ht="15.6" customHeight="1" x14ac:dyDescent="0.25">
      <c r="A1" s="298" t="s">
        <v>337</v>
      </c>
      <c r="B1" s="298"/>
      <c r="C1" s="298"/>
      <c r="D1" s="298"/>
      <c r="E1" s="298"/>
      <c r="F1" s="298"/>
      <c r="G1" s="298"/>
    </row>
    <row r="2" spans="1:7" s="15" customFormat="1" ht="15.6" customHeight="1" x14ac:dyDescent="0.25">
      <c r="A2" s="299" t="s">
        <v>1180</v>
      </c>
      <c r="B2" s="299"/>
      <c r="C2" s="299"/>
      <c r="D2" s="299"/>
      <c r="E2" s="299"/>
      <c r="F2" s="299"/>
      <c r="G2" s="299"/>
    </row>
    <row r="3" spans="1:7" s="15" customFormat="1" ht="15.6" customHeight="1" x14ac:dyDescent="0.25">
      <c r="A3" s="299"/>
      <c r="B3" s="299"/>
      <c r="C3" s="299"/>
      <c r="D3" s="299"/>
      <c r="E3" s="299"/>
      <c r="F3" s="299"/>
      <c r="G3" s="299"/>
    </row>
    <row r="4" spans="1:7" s="15" customFormat="1" ht="15.6" customHeight="1" x14ac:dyDescent="0.25"/>
    <row r="5" spans="1:7" ht="15" customHeight="1" x14ac:dyDescent="0.25">
      <c r="A5" s="300" t="s">
        <v>1172</v>
      </c>
      <c r="B5" s="301"/>
      <c r="C5" s="301"/>
      <c r="D5" s="301"/>
      <c r="E5" s="301"/>
      <c r="F5" s="301"/>
      <c r="G5" s="302"/>
    </row>
    <row r="6" spans="1:7" s="17" customFormat="1" ht="12.75" customHeight="1" x14ac:dyDescent="0.25">
      <c r="A6" s="303" t="s">
        <v>132</v>
      </c>
      <c r="B6" s="33"/>
      <c r="C6" s="303" t="s">
        <v>134</v>
      </c>
      <c r="D6" s="303" t="s">
        <v>177</v>
      </c>
      <c r="E6" s="303" t="s">
        <v>170</v>
      </c>
      <c r="F6" s="304" t="s">
        <v>135</v>
      </c>
      <c r="G6" s="304" t="s">
        <v>136</v>
      </c>
    </row>
    <row r="7" spans="1:7" s="17" customFormat="1" x14ac:dyDescent="0.25">
      <c r="A7" s="303"/>
      <c r="B7" s="209" t="s">
        <v>133</v>
      </c>
      <c r="C7" s="303"/>
      <c r="D7" s="303"/>
      <c r="E7" s="303"/>
      <c r="F7" s="304"/>
      <c r="G7" s="304"/>
    </row>
    <row r="8" spans="1:7" ht="31.5" x14ac:dyDescent="0.25">
      <c r="A8" s="50">
        <v>1</v>
      </c>
      <c r="B8" s="50"/>
      <c r="C8" s="33" t="s">
        <v>251</v>
      </c>
      <c r="D8" s="50" t="s">
        <v>213</v>
      </c>
      <c r="E8" s="50">
        <v>50</v>
      </c>
      <c r="F8" s="23">
        <v>0.99</v>
      </c>
      <c r="G8" s="206">
        <f>TRUNC(E8*F8,2)</f>
        <v>49.5</v>
      </c>
    </row>
    <row r="9" spans="1:7" s="48" customFormat="1" ht="31.5" x14ac:dyDescent="0.25">
      <c r="A9" s="50">
        <f t="shared" ref="A9:A40" si="0">A8+1</f>
        <v>2</v>
      </c>
      <c r="B9" s="50"/>
      <c r="C9" s="33" t="s">
        <v>252</v>
      </c>
      <c r="D9" s="50" t="s">
        <v>213</v>
      </c>
      <c r="E9" s="50">
        <v>50</v>
      </c>
      <c r="F9" s="23">
        <v>0.98</v>
      </c>
      <c r="G9" s="206">
        <f t="shared" ref="G9:G72" si="1">TRUNC(E9*F9,2)</f>
        <v>49</v>
      </c>
    </row>
    <row r="10" spans="1:7" s="48" customFormat="1" ht="31.5" x14ac:dyDescent="0.25">
      <c r="A10" s="50">
        <f t="shared" si="0"/>
        <v>3</v>
      </c>
      <c r="B10" s="50"/>
      <c r="C10" s="33" t="s">
        <v>253</v>
      </c>
      <c r="D10" s="50" t="s">
        <v>213</v>
      </c>
      <c r="E10" s="50">
        <v>50</v>
      </c>
      <c r="F10" s="23">
        <v>1.02</v>
      </c>
      <c r="G10" s="206">
        <f t="shared" si="1"/>
        <v>51</v>
      </c>
    </row>
    <row r="11" spans="1:7" s="49" customFormat="1" x14ac:dyDescent="0.25">
      <c r="A11" s="50">
        <f t="shared" si="0"/>
        <v>4</v>
      </c>
      <c r="B11" s="21"/>
      <c r="C11" s="22" t="s">
        <v>229</v>
      </c>
      <c r="D11" s="20" t="s">
        <v>213</v>
      </c>
      <c r="E11" s="20">
        <v>1</v>
      </c>
      <c r="F11" s="23">
        <v>186.155</v>
      </c>
      <c r="G11" s="206">
        <f t="shared" si="1"/>
        <v>186.15</v>
      </c>
    </row>
    <row r="12" spans="1:7" s="48" customFormat="1" x14ac:dyDescent="0.25">
      <c r="A12" s="50">
        <f t="shared" si="0"/>
        <v>5</v>
      </c>
      <c r="B12" s="21" t="s">
        <v>13</v>
      </c>
      <c r="C12" s="22" t="s">
        <v>230</v>
      </c>
      <c r="D12" s="20" t="s">
        <v>213</v>
      </c>
      <c r="E12" s="20">
        <v>1</v>
      </c>
      <c r="F12" s="23">
        <v>265.34500000000003</v>
      </c>
      <c r="G12" s="206">
        <f t="shared" si="1"/>
        <v>265.33999999999997</v>
      </c>
    </row>
    <row r="13" spans="1:7" s="48" customFormat="1" x14ac:dyDescent="0.25">
      <c r="A13" s="50">
        <f t="shared" si="0"/>
        <v>6</v>
      </c>
      <c r="B13" s="21"/>
      <c r="C13" s="22" t="s">
        <v>231</v>
      </c>
      <c r="D13" s="20" t="s">
        <v>213</v>
      </c>
      <c r="E13" s="20">
        <v>1</v>
      </c>
      <c r="F13" s="23">
        <v>121.45</v>
      </c>
      <c r="G13" s="206">
        <f t="shared" si="1"/>
        <v>121.45</v>
      </c>
    </row>
    <row r="14" spans="1:7" s="48" customFormat="1" x14ac:dyDescent="0.25">
      <c r="A14" s="50">
        <f t="shared" si="0"/>
        <v>7</v>
      </c>
      <c r="B14" s="21" t="s">
        <v>30</v>
      </c>
      <c r="C14" s="22" t="s">
        <v>350</v>
      </c>
      <c r="D14" s="20" t="s">
        <v>213</v>
      </c>
      <c r="E14" s="20">
        <v>20</v>
      </c>
      <c r="F14" s="23">
        <v>1.8</v>
      </c>
      <c r="G14" s="206">
        <f t="shared" si="1"/>
        <v>36</v>
      </c>
    </row>
    <row r="15" spans="1:7" s="48" customFormat="1" x14ac:dyDescent="0.25">
      <c r="A15" s="50">
        <f t="shared" si="0"/>
        <v>8</v>
      </c>
      <c r="B15" s="21" t="s">
        <v>30</v>
      </c>
      <c r="C15" s="22" t="s">
        <v>351</v>
      </c>
      <c r="D15" s="20" t="s">
        <v>213</v>
      </c>
      <c r="E15" s="20">
        <v>20</v>
      </c>
      <c r="F15" s="23">
        <v>1.01</v>
      </c>
      <c r="G15" s="206">
        <f t="shared" si="1"/>
        <v>20.2</v>
      </c>
    </row>
    <row r="16" spans="1:7" s="48" customFormat="1" x14ac:dyDescent="0.25">
      <c r="A16" s="50">
        <f t="shared" si="0"/>
        <v>9</v>
      </c>
      <c r="B16" s="50"/>
      <c r="C16" s="33" t="s">
        <v>151</v>
      </c>
      <c r="D16" s="50" t="s">
        <v>213</v>
      </c>
      <c r="E16" s="50">
        <v>200</v>
      </c>
      <c r="F16" s="23">
        <v>0.03</v>
      </c>
      <c r="G16" s="206">
        <f t="shared" si="1"/>
        <v>6</v>
      </c>
    </row>
    <row r="17" spans="1:7" x14ac:dyDescent="0.25">
      <c r="A17" s="50">
        <f t="shared" si="0"/>
        <v>10</v>
      </c>
      <c r="B17" s="25"/>
      <c r="C17" s="24" t="s">
        <v>206</v>
      </c>
      <c r="D17" s="20" t="s">
        <v>213</v>
      </c>
      <c r="E17" s="20">
        <v>2</v>
      </c>
      <c r="F17" s="23">
        <v>79.41</v>
      </c>
      <c r="G17" s="206">
        <f t="shared" si="1"/>
        <v>158.82</v>
      </c>
    </row>
    <row r="18" spans="1:7" s="48" customFormat="1" ht="31.5" x14ac:dyDescent="0.25">
      <c r="A18" s="50">
        <f t="shared" si="0"/>
        <v>11</v>
      </c>
      <c r="B18" s="21" t="s">
        <v>8</v>
      </c>
      <c r="C18" s="24" t="s">
        <v>204</v>
      </c>
      <c r="D18" s="20" t="s">
        <v>213</v>
      </c>
      <c r="E18" s="20">
        <v>1</v>
      </c>
      <c r="F18" s="23">
        <v>733.23</v>
      </c>
      <c r="G18" s="206">
        <f t="shared" si="1"/>
        <v>733.23</v>
      </c>
    </row>
    <row r="19" spans="1:7" ht="31.5" x14ac:dyDescent="0.25">
      <c r="A19" s="50">
        <f t="shared" si="0"/>
        <v>12</v>
      </c>
      <c r="B19" s="21" t="s">
        <v>8</v>
      </c>
      <c r="C19" s="24" t="s">
        <v>205</v>
      </c>
      <c r="D19" s="20" t="s">
        <v>213</v>
      </c>
      <c r="E19" s="20">
        <v>4</v>
      </c>
      <c r="F19" s="23">
        <v>729.54500000000007</v>
      </c>
      <c r="G19" s="206">
        <f t="shared" si="1"/>
        <v>2918.18</v>
      </c>
    </row>
    <row r="20" spans="1:7" ht="47.25" x14ac:dyDescent="0.25">
      <c r="A20" s="50">
        <f t="shared" si="0"/>
        <v>13</v>
      </c>
      <c r="B20" s="50"/>
      <c r="C20" s="33" t="s">
        <v>249</v>
      </c>
      <c r="D20" s="50" t="s">
        <v>213</v>
      </c>
      <c r="E20" s="50">
        <v>50</v>
      </c>
      <c r="F20" s="23">
        <v>0.22</v>
      </c>
      <c r="G20" s="206">
        <f t="shared" si="1"/>
        <v>11</v>
      </c>
    </row>
    <row r="21" spans="1:7" ht="47.25" x14ac:dyDescent="0.25">
      <c r="A21" s="50">
        <f t="shared" si="0"/>
        <v>14</v>
      </c>
      <c r="B21" s="50"/>
      <c r="C21" s="33" t="s">
        <v>250</v>
      </c>
      <c r="D21" s="50" t="s">
        <v>213</v>
      </c>
      <c r="E21" s="50">
        <v>50</v>
      </c>
      <c r="F21" s="23">
        <v>0.46</v>
      </c>
      <c r="G21" s="206">
        <f t="shared" si="1"/>
        <v>23</v>
      </c>
    </row>
    <row r="22" spans="1:7" x14ac:dyDescent="0.25">
      <c r="A22" s="50">
        <f t="shared" si="0"/>
        <v>15</v>
      </c>
      <c r="B22" s="21" t="s">
        <v>24</v>
      </c>
      <c r="C22" s="22" t="s">
        <v>68</v>
      </c>
      <c r="D22" s="20" t="s">
        <v>14</v>
      </c>
      <c r="E22" s="20">
        <v>20</v>
      </c>
      <c r="F22" s="23">
        <v>0.7</v>
      </c>
      <c r="G22" s="206">
        <f t="shared" si="1"/>
        <v>14</v>
      </c>
    </row>
    <row r="23" spans="1:7" x14ac:dyDescent="0.25">
      <c r="A23" s="50">
        <f t="shared" si="0"/>
        <v>16</v>
      </c>
      <c r="B23" s="21" t="s">
        <v>24</v>
      </c>
      <c r="C23" s="22" t="s">
        <v>64</v>
      </c>
      <c r="D23" s="20" t="s">
        <v>14</v>
      </c>
      <c r="E23" s="20">
        <v>10</v>
      </c>
      <c r="F23" s="23">
        <v>4.8</v>
      </c>
      <c r="G23" s="206">
        <f t="shared" si="1"/>
        <v>48</v>
      </c>
    </row>
    <row r="24" spans="1:7" x14ac:dyDescent="0.25">
      <c r="A24" s="50">
        <f t="shared" si="0"/>
        <v>17</v>
      </c>
      <c r="B24" s="21" t="s">
        <v>24</v>
      </c>
      <c r="C24" s="22" t="s">
        <v>22</v>
      </c>
      <c r="D24" s="20" t="s">
        <v>14</v>
      </c>
      <c r="E24" s="20">
        <v>10</v>
      </c>
      <c r="F24" s="23">
        <v>7.4</v>
      </c>
      <c r="G24" s="206">
        <f t="shared" si="1"/>
        <v>74</v>
      </c>
    </row>
    <row r="25" spans="1:7" x14ac:dyDescent="0.25">
      <c r="A25" s="50">
        <f t="shared" si="0"/>
        <v>18</v>
      </c>
      <c r="B25" s="21" t="s">
        <v>24</v>
      </c>
      <c r="C25" s="22" t="s">
        <v>67</v>
      </c>
      <c r="D25" s="20" t="s">
        <v>14</v>
      </c>
      <c r="E25" s="20">
        <v>20</v>
      </c>
      <c r="F25" s="23">
        <v>1.1200000000000001</v>
      </c>
      <c r="G25" s="206">
        <f t="shared" si="1"/>
        <v>22.4</v>
      </c>
    </row>
    <row r="26" spans="1:7" x14ac:dyDescent="0.25">
      <c r="A26" s="50">
        <f t="shared" si="0"/>
        <v>19</v>
      </c>
      <c r="B26" s="21" t="s">
        <v>24</v>
      </c>
      <c r="C26" s="22" t="s">
        <v>66</v>
      </c>
      <c r="D26" s="20" t="s">
        <v>14</v>
      </c>
      <c r="E26" s="20">
        <v>20</v>
      </c>
      <c r="F26" s="23">
        <v>2</v>
      </c>
      <c r="G26" s="206">
        <f t="shared" si="1"/>
        <v>40</v>
      </c>
    </row>
    <row r="27" spans="1:7" x14ac:dyDescent="0.25">
      <c r="A27" s="50">
        <f t="shared" si="0"/>
        <v>20</v>
      </c>
      <c r="B27" s="21" t="s">
        <v>24</v>
      </c>
      <c r="C27" s="22" t="s">
        <v>65</v>
      </c>
      <c r="D27" s="20" t="s">
        <v>14</v>
      </c>
      <c r="E27" s="20">
        <v>10</v>
      </c>
      <c r="F27" s="23">
        <v>2.81</v>
      </c>
      <c r="G27" s="206">
        <f t="shared" si="1"/>
        <v>28.1</v>
      </c>
    </row>
    <row r="28" spans="1:7" x14ac:dyDescent="0.25">
      <c r="A28" s="50">
        <f t="shared" si="0"/>
        <v>21</v>
      </c>
      <c r="B28" s="21" t="s">
        <v>24</v>
      </c>
      <c r="C28" s="22" t="s">
        <v>95</v>
      </c>
      <c r="D28" s="20" t="s">
        <v>14</v>
      </c>
      <c r="E28" s="20">
        <v>100</v>
      </c>
      <c r="F28" s="23">
        <v>4.54</v>
      </c>
      <c r="G28" s="206">
        <f t="shared" si="1"/>
        <v>454</v>
      </c>
    </row>
    <row r="29" spans="1:7" x14ac:dyDescent="0.25">
      <c r="A29" s="50">
        <f t="shared" si="0"/>
        <v>22</v>
      </c>
      <c r="B29" s="21" t="s">
        <v>24</v>
      </c>
      <c r="C29" s="22" t="s">
        <v>92</v>
      </c>
      <c r="D29" s="20" t="s">
        <v>14</v>
      </c>
      <c r="E29" s="20">
        <v>100</v>
      </c>
      <c r="F29" s="23">
        <v>6.92</v>
      </c>
      <c r="G29" s="206">
        <f t="shared" si="1"/>
        <v>692</v>
      </c>
    </row>
    <row r="30" spans="1:7" x14ac:dyDescent="0.25">
      <c r="A30" s="50">
        <f t="shared" si="0"/>
        <v>23</v>
      </c>
      <c r="B30" s="21" t="s">
        <v>24</v>
      </c>
      <c r="C30" s="22" t="s">
        <v>93</v>
      </c>
      <c r="D30" s="20" t="s">
        <v>14</v>
      </c>
      <c r="E30" s="20">
        <v>60</v>
      </c>
      <c r="F30" s="23">
        <v>9.85</v>
      </c>
      <c r="G30" s="206">
        <f t="shared" si="1"/>
        <v>591</v>
      </c>
    </row>
    <row r="31" spans="1:7" x14ac:dyDescent="0.25">
      <c r="A31" s="50">
        <f t="shared" si="0"/>
        <v>24</v>
      </c>
      <c r="B31" s="21" t="s">
        <v>24</v>
      </c>
      <c r="C31" s="22" t="s">
        <v>94</v>
      </c>
      <c r="D31" s="20" t="s">
        <v>14</v>
      </c>
      <c r="E31" s="20">
        <v>100</v>
      </c>
      <c r="F31" s="23">
        <v>3.2</v>
      </c>
      <c r="G31" s="206">
        <f t="shared" si="1"/>
        <v>320</v>
      </c>
    </row>
    <row r="32" spans="1:7" x14ac:dyDescent="0.25">
      <c r="A32" s="50">
        <f t="shared" si="0"/>
        <v>25</v>
      </c>
      <c r="B32" s="21" t="s">
        <v>71</v>
      </c>
      <c r="C32" s="24" t="s">
        <v>178</v>
      </c>
      <c r="D32" s="20" t="s">
        <v>14</v>
      </c>
      <c r="E32" s="20">
        <v>30</v>
      </c>
      <c r="F32" s="23">
        <v>16.93</v>
      </c>
      <c r="G32" s="206">
        <f t="shared" si="1"/>
        <v>507.9</v>
      </c>
    </row>
    <row r="33" spans="1:7" x14ac:dyDescent="0.25">
      <c r="A33" s="50">
        <f t="shared" si="0"/>
        <v>26</v>
      </c>
      <c r="B33" s="21" t="s">
        <v>8</v>
      </c>
      <c r="C33" s="24" t="s">
        <v>70</v>
      </c>
      <c r="D33" s="20" t="s">
        <v>213</v>
      </c>
      <c r="E33" s="20">
        <v>10</v>
      </c>
      <c r="F33" s="23">
        <v>9.15</v>
      </c>
      <c r="G33" s="206">
        <f t="shared" si="1"/>
        <v>91.5</v>
      </c>
    </row>
    <row r="34" spans="1:7" x14ac:dyDescent="0.25">
      <c r="A34" s="50">
        <f t="shared" si="0"/>
        <v>27</v>
      </c>
      <c r="B34" s="21" t="s">
        <v>8</v>
      </c>
      <c r="C34" s="24" t="s">
        <v>69</v>
      </c>
      <c r="D34" s="20" t="s">
        <v>213</v>
      </c>
      <c r="E34" s="20">
        <v>10</v>
      </c>
      <c r="F34" s="23">
        <v>53.31</v>
      </c>
      <c r="G34" s="206">
        <f t="shared" si="1"/>
        <v>533.1</v>
      </c>
    </row>
    <row r="35" spans="1:7" x14ac:dyDescent="0.25">
      <c r="A35" s="50">
        <f t="shared" si="0"/>
        <v>28</v>
      </c>
      <c r="B35" s="21" t="s">
        <v>10</v>
      </c>
      <c r="C35" s="24" t="s">
        <v>179</v>
      </c>
      <c r="D35" s="20" t="s">
        <v>26</v>
      </c>
      <c r="E35" s="20">
        <v>64</v>
      </c>
      <c r="F35" s="23">
        <v>6.34</v>
      </c>
      <c r="G35" s="206">
        <f t="shared" si="1"/>
        <v>405.76</v>
      </c>
    </row>
    <row r="36" spans="1:7" x14ac:dyDescent="0.25">
      <c r="A36" s="50">
        <f t="shared" si="0"/>
        <v>29</v>
      </c>
      <c r="B36" s="50"/>
      <c r="C36" s="33" t="s">
        <v>214</v>
      </c>
      <c r="D36" s="50" t="s">
        <v>213</v>
      </c>
      <c r="E36" s="50">
        <v>50</v>
      </c>
      <c r="F36" s="23">
        <v>0.69</v>
      </c>
      <c r="G36" s="206">
        <f t="shared" si="1"/>
        <v>34.5</v>
      </c>
    </row>
    <row r="37" spans="1:7" x14ac:dyDescent="0.25">
      <c r="A37" s="50">
        <f t="shared" si="0"/>
        <v>30</v>
      </c>
      <c r="B37" s="21" t="s">
        <v>8</v>
      </c>
      <c r="C37" s="22" t="s">
        <v>706</v>
      </c>
      <c r="D37" s="20" t="s">
        <v>213</v>
      </c>
      <c r="E37" s="20">
        <v>2</v>
      </c>
      <c r="F37" s="23">
        <v>420.32666666666665</v>
      </c>
      <c r="G37" s="206">
        <f t="shared" si="1"/>
        <v>840.65</v>
      </c>
    </row>
    <row r="38" spans="1:7" x14ac:dyDescent="0.25">
      <c r="A38" s="50">
        <f t="shared" si="0"/>
        <v>31</v>
      </c>
      <c r="B38" s="21" t="s">
        <v>8</v>
      </c>
      <c r="C38" s="22" t="s">
        <v>707</v>
      </c>
      <c r="D38" s="20" t="s">
        <v>213</v>
      </c>
      <c r="E38" s="20">
        <v>2</v>
      </c>
      <c r="F38" s="23">
        <v>546.33000000000004</v>
      </c>
      <c r="G38" s="206">
        <f t="shared" si="1"/>
        <v>1092.6600000000001</v>
      </c>
    </row>
    <row r="39" spans="1:7" x14ac:dyDescent="0.25">
      <c r="A39" s="50">
        <f t="shared" si="0"/>
        <v>32</v>
      </c>
      <c r="B39" s="21" t="s">
        <v>8</v>
      </c>
      <c r="C39" s="22" t="s">
        <v>708</v>
      </c>
      <c r="D39" s="20" t="s">
        <v>213</v>
      </c>
      <c r="E39" s="20">
        <v>2</v>
      </c>
      <c r="F39" s="23">
        <v>658.7166666666667</v>
      </c>
      <c r="G39" s="206">
        <f t="shared" si="1"/>
        <v>1317.43</v>
      </c>
    </row>
    <row r="40" spans="1:7" x14ac:dyDescent="0.25">
      <c r="A40" s="50">
        <f t="shared" si="0"/>
        <v>33</v>
      </c>
      <c r="B40" s="21" t="s">
        <v>8</v>
      </c>
      <c r="C40" s="22" t="s">
        <v>59</v>
      </c>
      <c r="D40" s="20" t="s">
        <v>213</v>
      </c>
      <c r="E40" s="20">
        <v>1</v>
      </c>
      <c r="F40" s="23">
        <v>904.99333333333334</v>
      </c>
      <c r="G40" s="206">
        <f t="shared" si="1"/>
        <v>904.99</v>
      </c>
    </row>
    <row r="41" spans="1:7" x14ac:dyDescent="0.25">
      <c r="A41" s="471">
        <f t="shared" ref="A41:A72" si="2">A40+1</f>
        <v>34</v>
      </c>
      <c r="B41" s="21" t="s">
        <v>8</v>
      </c>
      <c r="C41" s="22" t="s">
        <v>41</v>
      </c>
      <c r="D41" s="20" t="s">
        <v>213</v>
      </c>
      <c r="E41" s="20">
        <v>1</v>
      </c>
      <c r="F41" s="472">
        <v>1355.57</v>
      </c>
      <c r="G41" s="473">
        <f t="shared" si="1"/>
        <v>1355.57</v>
      </c>
    </row>
    <row r="42" spans="1:7" x14ac:dyDescent="0.25">
      <c r="A42" s="50">
        <f t="shared" si="2"/>
        <v>35</v>
      </c>
      <c r="B42" s="21" t="s">
        <v>8</v>
      </c>
      <c r="C42" s="22" t="s">
        <v>709</v>
      </c>
      <c r="D42" s="20" t="s">
        <v>213</v>
      </c>
      <c r="E42" s="20">
        <v>1</v>
      </c>
      <c r="F42" s="23">
        <v>1119.2933333333333</v>
      </c>
      <c r="G42" s="206">
        <f t="shared" si="1"/>
        <v>1119.29</v>
      </c>
    </row>
    <row r="43" spans="1:7" x14ac:dyDescent="0.25">
      <c r="A43" s="50">
        <f t="shared" si="2"/>
        <v>36</v>
      </c>
      <c r="B43" s="21" t="s">
        <v>8</v>
      </c>
      <c r="C43" s="22" t="s">
        <v>710</v>
      </c>
      <c r="D43" s="20" t="s">
        <v>213</v>
      </c>
      <c r="E43" s="20">
        <v>2</v>
      </c>
      <c r="F43" s="23">
        <v>365.69666666666666</v>
      </c>
      <c r="G43" s="206">
        <f t="shared" si="1"/>
        <v>731.39</v>
      </c>
    </row>
    <row r="44" spans="1:7" x14ac:dyDescent="0.25">
      <c r="A44" s="50">
        <f t="shared" si="2"/>
        <v>37</v>
      </c>
      <c r="B44" s="21" t="s">
        <v>24</v>
      </c>
      <c r="C44" s="24" t="s">
        <v>99</v>
      </c>
      <c r="D44" s="20" t="s">
        <v>213</v>
      </c>
      <c r="E44" s="20">
        <v>1</v>
      </c>
      <c r="F44" s="23">
        <v>273.82</v>
      </c>
      <c r="G44" s="206">
        <f t="shared" si="1"/>
        <v>273.82</v>
      </c>
    </row>
    <row r="45" spans="1:7" x14ac:dyDescent="0.25">
      <c r="A45" s="50">
        <f t="shared" si="2"/>
        <v>38</v>
      </c>
      <c r="B45" s="21" t="s">
        <v>24</v>
      </c>
      <c r="C45" s="24" t="s">
        <v>100</v>
      </c>
      <c r="D45" s="20" t="s">
        <v>213</v>
      </c>
      <c r="E45" s="20">
        <v>1</v>
      </c>
      <c r="F45" s="23">
        <v>210</v>
      </c>
      <c r="G45" s="206">
        <f t="shared" si="1"/>
        <v>210</v>
      </c>
    </row>
    <row r="46" spans="1:7" x14ac:dyDescent="0.25">
      <c r="A46" s="50">
        <f t="shared" si="2"/>
        <v>39</v>
      </c>
      <c r="B46" s="21" t="s">
        <v>24</v>
      </c>
      <c r="C46" s="24" t="s">
        <v>154</v>
      </c>
      <c r="D46" s="20" t="s">
        <v>213</v>
      </c>
      <c r="E46" s="20">
        <v>1</v>
      </c>
      <c r="F46" s="23">
        <v>121.38</v>
      </c>
      <c r="G46" s="206">
        <f t="shared" si="1"/>
        <v>121.38</v>
      </c>
    </row>
    <row r="47" spans="1:7" x14ac:dyDescent="0.25">
      <c r="A47" s="50">
        <f t="shared" si="2"/>
        <v>40</v>
      </c>
      <c r="B47" s="21" t="s">
        <v>24</v>
      </c>
      <c r="C47" s="24" t="s">
        <v>215</v>
      </c>
      <c r="D47" s="20" t="s">
        <v>213</v>
      </c>
      <c r="E47" s="20">
        <v>1</v>
      </c>
      <c r="F47" s="23">
        <v>488.73</v>
      </c>
      <c r="G47" s="206">
        <f t="shared" si="1"/>
        <v>488.73</v>
      </c>
    </row>
    <row r="48" spans="1:7" x14ac:dyDescent="0.25">
      <c r="A48" s="50">
        <f t="shared" si="2"/>
        <v>41</v>
      </c>
      <c r="B48" s="21" t="s">
        <v>24</v>
      </c>
      <c r="C48" s="24" t="s">
        <v>216</v>
      </c>
      <c r="D48" s="20" t="s">
        <v>213</v>
      </c>
      <c r="E48" s="20">
        <v>1</v>
      </c>
      <c r="F48" s="23">
        <v>972.58</v>
      </c>
      <c r="G48" s="206">
        <f t="shared" si="1"/>
        <v>972.58</v>
      </c>
    </row>
    <row r="49" spans="1:7" x14ac:dyDescent="0.25">
      <c r="A49" s="50">
        <f t="shared" si="2"/>
        <v>42</v>
      </c>
      <c r="B49" s="21" t="s">
        <v>8</v>
      </c>
      <c r="C49" s="22" t="s">
        <v>217</v>
      </c>
      <c r="D49" s="20" t="s">
        <v>213</v>
      </c>
      <c r="E49" s="20">
        <v>3</v>
      </c>
      <c r="F49" s="23">
        <v>31.689999999999998</v>
      </c>
      <c r="G49" s="206">
        <f t="shared" si="1"/>
        <v>95.07</v>
      </c>
    </row>
    <row r="50" spans="1:7" x14ac:dyDescent="0.25">
      <c r="A50" s="50">
        <f t="shared" si="2"/>
        <v>43</v>
      </c>
      <c r="B50" s="21" t="s">
        <v>0</v>
      </c>
      <c r="C50" s="22" t="s">
        <v>73</v>
      </c>
      <c r="D50" s="20" t="s">
        <v>213</v>
      </c>
      <c r="E50" s="20">
        <v>3</v>
      </c>
      <c r="F50" s="23">
        <v>5.3900000000000006</v>
      </c>
      <c r="G50" s="206">
        <f t="shared" si="1"/>
        <v>16.170000000000002</v>
      </c>
    </row>
    <row r="51" spans="1:7" x14ac:dyDescent="0.25">
      <c r="A51" s="50">
        <f t="shared" si="2"/>
        <v>44</v>
      </c>
      <c r="B51" s="21" t="s">
        <v>0</v>
      </c>
      <c r="C51" s="22" t="s">
        <v>72</v>
      </c>
      <c r="D51" s="20" t="s">
        <v>213</v>
      </c>
      <c r="E51" s="20">
        <v>3</v>
      </c>
      <c r="F51" s="23">
        <v>8.0966666666666658</v>
      </c>
      <c r="G51" s="206">
        <f t="shared" si="1"/>
        <v>24.29</v>
      </c>
    </row>
    <row r="52" spans="1:7" x14ac:dyDescent="0.25">
      <c r="A52" s="50">
        <f t="shared" si="2"/>
        <v>45</v>
      </c>
      <c r="B52" s="21" t="s">
        <v>0</v>
      </c>
      <c r="C52" s="22" t="s">
        <v>16</v>
      </c>
      <c r="D52" s="20" t="s">
        <v>213</v>
      </c>
      <c r="E52" s="20">
        <v>6</v>
      </c>
      <c r="F52" s="23">
        <v>8.5666666666666682</v>
      </c>
      <c r="G52" s="206">
        <f t="shared" si="1"/>
        <v>51.4</v>
      </c>
    </row>
    <row r="53" spans="1:7" x14ac:dyDescent="0.25">
      <c r="A53" s="50">
        <f t="shared" si="2"/>
        <v>46</v>
      </c>
      <c r="B53" s="21" t="s">
        <v>2</v>
      </c>
      <c r="C53" s="22" t="s">
        <v>3</v>
      </c>
      <c r="D53" s="20" t="s">
        <v>213</v>
      </c>
      <c r="E53" s="20">
        <v>36</v>
      </c>
      <c r="F53" s="23">
        <v>73.08</v>
      </c>
      <c r="G53" s="206">
        <f t="shared" si="1"/>
        <v>2630.88</v>
      </c>
    </row>
    <row r="54" spans="1:7" x14ac:dyDescent="0.25">
      <c r="A54" s="50">
        <f t="shared" si="2"/>
        <v>47</v>
      </c>
      <c r="B54" s="21" t="s">
        <v>0</v>
      </c>
      <c r="C54" s="22" t="s">
        <v>12</v>
      </c>
      <c r="D54" s="20" t="s">
        <v>213</v>
      </c>
      <c r="E54" s="20">
        <v>3</v>
      </c>
      <c r="F54" s="23">
        <v>14.846666666666666</v>
      </c>
      <c r="G54" s="206">
        <f t="shared" si="1"/>
        <v>44.54</v>
      </c>
    </row>
    <row r="55" spans="1:7" x14ac:dyDescent="0.25">
      <c r="A55" s="50">
        <f t="shared" si="2"/>
        <v>48</v>
      </c>
      <c r="B55" s="21" t="s">
        <v>0</v>
      </c>
      <c r="C55" s="22" t="s">
        <v>7</v>
      </c>
      <c r="D55" s="20" t="s">
        <v>213</v>
      </c>
      <c r="E55" s="20">
        <v>3</v>
      </c>
      <c r="F55" s="23">
        <v>16.076666666666668</v>
      </c>
      <c r="G55" s="206">
        <f t="shared" si="1"/>
        <v>48.23</v>
      </c>
    </row>
    <row r="56" spans="1:7" x14ac:dyDescent="0.25">
      <c r="A56" s="50">
        <f t="shared" si="2"/>
        <v>49</v>
      </c>
      <c r="B56" s="21" t="s">
        <v>0</v>
      </c>
      <c r="C56" s="22" t="s">
        <v>1</v>
      </c>
      <c r="D56" s="20" t="s">
        <v>213</v>
      </c>
      <c r="E56" s="20">
        <v>36</v>
      </c>
      <c r="F56" s="23">
        <v>21.106666666666666</v>
      </c>
      <c r="G56" s="206">
        <f t="shared" si="1"/>
        <v>759.84</v>
      </c>
    </row>
    <row r="57" spans="1:7" x14ac:dyDescent="0.25">
      <c r="A57" s="50">
        <f t="shared" si="2"/>
        <v>50</v>
      </c>
      <c r="B57" s="21" t="s">
        <v>0</v>
      </c>
      <c r="C57" s="22" t="s">
        <v>74</v>
      </c>
      <c r="D57" s="20" t="s">
        <v>213</v>
      </c>
      <c r="E57" s="20">
        <v>3</v>
      </c>
      <c r="F57" s="23">
        <v>25.45</v>
      </c>
      <c r="G57" s="206">
        <f t="shared" si="1"/>
        <v>76.349999999999994</v>
      </c>
    </row>
    <row r="58" spans="1:7" x14ac:dyDescent="0.25">
      <c r="A58" s="50">
        <f t="shared" si="2"/>
        <v>51</v>
      </c>
      <c r="B58" s="21" t="s">
        <v>58</v>
      </c>
      <c r="C58" s="24" t="s">
        <v>76</v>
      </c>
      <c r="D58" s="20" t="s">
        <v>213</v>
      </c>
      <c r="E58" s="20">
        <v>2</v>
      </c>
      <c r="F58" s="23">
        <v>7.12</v>
      </c>
      <c r="G58" s="206">
        <f t="shared" si="1"/>
        <v>14.24</v>
      </c>
    </row>
    <row r="59" spans="1:7" x14ac:dyDescent="0.25">
      <c r="A59" s="50">
        <f t="shared" si="2"/>
        <v>52</v>
      </c>
      <c r="B59" s="21" t="s">
        <v>58</v>
      </c>
      <c r="C59" s="24" t="s">
        <v>77</v>
      </c>
      <c r="D59" s="20" t="s">
        <v>213</v>
      </c>
      <c r="E59" s="20">
        <v>1</v>
      </c>
      <c r="F59" s="23">
        <v>9.99</v>
      </c>
      <c r="G59" s="206">
        <f t="shared" si="1"/>
        <v>9.99</v>
      </c>
    </row>
    <row r="60" spans="1:7" x14ac:dyDescent="0.25">
      <c r="A60" s="50">
        <f t="shared" si="2"/>
        <v>53</v>
      </c>
      <c r="B60" s="21" t="s">
        <v>58</v>
      </c>
      <c r="C60" s="24" t="s">
        <v>78</v>
      </c>
      <c r="D60" s="20" t="s">
        <v>213</v>
      </c>
      <c r="E60" s="20">
        <v>1</v>
      </c>
      <c r="F60" s="23">
        <v>4.0733333333333333</v>
      </c>
      <c r="G60" s="206">
        <f t="shared" si="1"/>
        <v>4.07</v>
      </c>
    </row>
    <row r="61" spans="1:7" x14ac:dyDescent="0.25">
      <c r="A61" s="50">
        <f t="shared" si="2"/>
        <v>54</v>
      </c>
      <c r="B61" s="21" t="s">
        <v>58</v>
      </c>
      <c r="C61" s="24" t="s">
        <v>79</v>
      </c>
      <c r="D61" s="20" t="s">
        <v>213</v>
      </c>
      <c r="E61" s="20">
        <v>1</v>
      </c>
      <c r="F61" s="23">
        <v>11.196666666666665</v>
      </c>
      <c r="G61" s="206">
        <f t="shared" si="1"/>
        <v>11.19</v>
      </c>
    </row>
    <row r="62" spans="1:7" x14ac:dyDescent="0.25">
      <c r="A62" s="50">
        <f t="shared" si="2"/>
        <v>55</v>
      </c>
      <c r="B62" s="21" t="s">
        <v>58</v>
      </c>
      <c r="C62" s="24" t="s">
        <v>180</v>
      </c>
      <c r="D62" s="20" t="s">
        <v>213</v>
      </c>
      <c r="E62" s="20">
        <v>1</v>
      </c>
      <c r="F62" s="23">
        <v>19.55</v>
      </c>
      <c r="G62" s="206">
        <f t="shared" si="1"/>
        <v>19.55</v>
      </c>
    </row>
    <row r="63" spans="1:7" x14ac:dyDescent="0.25">
      <c r="A63" s="50">
        <f t="shared" si="2"/>
        <v>56</v>
      </c>
      <c r="B63" s="21" t="s">
        <v>58</v>
      </c>
      <c r="C63" s="24" t="s">
        <v>80</v>
      </c>
      <c r="D63" s="20" t="s">
        <v>213</v>
      </c>
      <c r="E63" s="20">
        <v>1</v>
      </c>
      <c r="F63" s="23">
        <v>6.9033333333333333</v>
      </c>
      <c r="G63" s="206">
        <f t="shared" si="1"/>
        <v>6.9</v>
      </c>
    </row>
    <row r="64" spans="1:7" ht="31.5" x14ac:dyDescent="0.25">
      <c r="A64" s="50">
        <f t="shared" si="2"/>
        <v>57</v>
      </c>
      <c r="B64" s="50"/>
      <c r="C64" s="33" t="s">
        <v>247</v>
      </c>
      <c r="D64" s="50" t="s">
        <v>9</v>
      </c>
      <c r="E64" s="50">
        <v>80</v>
      </c>
      <c r="F64" s="23">
        <v>12.82</v>
      </c>
      <c r="G64" s="206">
        <f t="shared" si="1"/>
        <v>1025.5999999999999</v>
      </c>
    </row>
    <row r="65" spans="1:7" x14ac:dyDescent="0.25">
      <c r="A65" s="50">
        <f t="shared" si="2"/>
        <v>58</v>
      </c>
      <c r="B65" s="21" t="s">
        <v>24</v>
      </c>
      <c r="C65" s="22" t="s">
        <v>1104</v>
      </c>
      <c r="D65" s="20" t="s">
        <v>213</v>
      </c>
      <c r="E65" s="20">
        <v>2</v>
      </c>
      <c r="F65" s="23">
        <v>8.49</v>
      </c>
      <c r="G65" s="206">
        <f t="shared" si="1"/>
        <v>16.98</v>
      </c>
    </row>
    <row r="66" spans="1:7" x14ac:dyDescent="0.25">
      <c r="A66" s="50">
        <f t="shared" si="2"/>
        <v>59</v>
      </c>
      <c r="B66" s="21" t="s">
        <v>24</v>
      </c>
      <c r="C66" s="22" t="s">
        <v>1105</v>
      </c>
      <c r="D66" s="20" t="s">
        <v>213</v>
      </c>
      <c r="E66" s="20">
        <v>1</v>
      </c>
      <c r="F66" s="23">
        <v>59.65</v>
      </c>
      <c r="G66" s="206">
        <f t="shared" si="1"/>
        <v>59.65</v>
      </c>
    </row>
    <row r="67" spans="1:7" x14ac:dyDescent="0.25">
      <c r="A67" s="50">
        <f t="shared" si="2"/>
        <v>60</v>
      </c>
      <c r="B67" s="21"/>
      <c r="C67" s="24" t="s">
        <v>194</v>
      </c>
      <c r="D67" s="20" t="s">
        <v>14</v>
      </c>
      <c r="E67" s="20">
        <v>10</v>
      </c>
      <c r="F67" s="23">
        <v>13.24</v>
      </c>
      <c r="G67" s="206">
        <f t="shared" si="1"/>
        <v>132.4</v>
      </c>
    </row>
    <row r="68" spans="1:7" x14ac:dyDescent="0.25">
      <c r="A68" s="50">
        <f t="shared" si="2"/>
        <v>61</v>
      </c>
      <c r="B68" s="21" t="s">
        <v>15</v>
      </c>
      <c r="C68" s="22" t="s">
        <v>88</v>
      </c>
      <c r="D68" s="20" t="s">
        <v>213</v>
      </c>
      <c r="E68" s="20">
        <v>2</v>
      </c>
      <c r="F68" s="23">
        <v>119.34333333333332</v>
      </c>
      <c r="G68" s="206">
        <f t="shared" si="1"/>
        <v>238.68</v>
      </c>
    </row>
    <row r="69" spans="1:7" ht="31.5" x14ac:dyDescent="0.25">
      <c r="A69" s="50">
        <f t="shared" si="2"/>
        <v>62</v>
      </c>
      <c r="B69" s="21" t="s">
        <v>15</v>
      </c>
      <c r="C69" s="24" t="s">
        <v>1107</v>
      </c>
      <c r="D69" s="20" t="s">
        <v>213</v>
      </c>
      <c r="E69" s="20">
        <v>5</v>
      </c>
      <c r="F69" s="23">
        <v>190.17</v>
      </c>
      <c r="G69" s="206">
        <f t="shared" si="1"/>
        <v>950.85</v>
      </c>
    </row>
    <row r="70" spans="1:7" x14ac:dyDescent="0.25">
      <c r="A70" s="50">
        <f t="shared" si="2"/>
        <v>63</v>
      </c>
      <c r="B70" s="21" t="s">
        <v>15</v>
      </c>
      <c r="C70" s="22" t="s">
        <v>85</v>
      </c>
      <c r="D70" s="20" t="s">
        <v>213</v>
      </c>
      <c r="E70" s="20">
        <v>3</v>
      </c>
      <c r="F70" s="23">
        <v>78.989999999999995</v>
      </c>
      <c r="G70" s="206">
        <f t="shared" si="1"/>
        <v>236.97</v>
      </c>
    </row>
    <row r="71" spans="1:7" x14ac:dyDescent="0.25">
      <c r="A71" s="50">
        <f t="shared" si="2"/>
        <v>64</v>
      </c>
      <c r="B71" s="21" t="s">
        <v>15</v>
      </c>
      <c r="C71" s="22" t="s">
        <v>86</v>
      </c>
      <c r="D71" s="20" t="s">
        <v>213</v>
      </c>
      <c r="E71" s="20">
        <v>3</v>
      </c>
      <c r="F71" s="23">
        <v>114.27</v>
      </c>
      <c r="G71" s="206">
        <f t="shared" si="1"/>
        <v>342.81</v>
      </c>
    </row>
    <row r="72" spans="1:7" x14ac:dyDescent="0.25">
      <c r="A72" s="50">
        <f t="shared" si="2"/>
        <v>65</v>
      </c>
      <c r="B72" s="21" t="s">
        <v>15</v>
      </c>
      <c r="C72" s="22" t="s">
        <v>87</v>
      </c>
      <c r="D72" s="20" t="s">
        <v>213</v>
      </c>
      <c r="E72" s="20">
        <v>3</v>
      </c>
      <c r="F72" s="23">
        <v>172.48</v>
      </c>
      <c r="G72" s="206">
        <f t="shared" si="1"/>
        <v>517.44000000000005</v>
      </c>
    </row>
    <row r="73" spans="1:7" x14ac:dyDescent="0.25">
      <c r="A73" s="50">
        <f t="shared" ref="A73:A104" si="3">A72+1</f>
        <v>66</v>
      </c>
      <c r="B73" s="21" t="s">
        <v>8</v>
      </c>
      <c r="C73" s="22" t="s">
        <v>98</v>
      </c>
      <c r="D73" s="20" t="s">
        <v>213</v>
      </c>
      <c r="E73" s="20">
        <v>2</v>
      </c>
      <c r="F73" s="23">
        <v>42.06</v>
      </c>
      <c r="G73" s="206">
        <f t="shared" ref="G73:G136" si="4">TRUNC(E73*F73,2)</f>
        <v>84.12</v>
      </c>
    </row>
    <row r="74" spans="1:7" x14ac:dyDescent="0.25">
      <c r="A74" s="50">
        <f t="shared" si="3"/>
        <v>67</v>
      </c>
      <c r="B74" s="21" t="s">
        <v>4</v>
      </c>
      <c r="C74" s="24" t="s">
        <v>155</v>
      </c>
      <c r="D74" s="20" t="s">
        <v>213</v>
      </c>
      <c r="E74" s="20">
        <v>4</v>
      </c>
      <c r="F74" s="23">
        <v>28.77</v>
      </c>
      <c r="G74" s="206">
        <f t="shared" si="4"/>
        <v>115.08</v>
      </c>
    </row>
    <row r="75" spans="1:7" x14ac:dyDescent="0.25">
      <c r="A75" s="50">
        <f t="shared" si="3"/>
        <v>68</v>
      </c>
      <c r="B75" s="25" t="s">
        <v>24</v>
      </c>
      <c r="C75" s="22" t="s">
        <v>153</v>
      </c>
      <c r="D75" s="20" t="s">
        <v>213</v>
      </c>
      <c r="E75" s="20">
        <v>2</v>
      </c>
      <c r="F75" s="23">
        <v>3.9</v>
      </c>
      <c r="G75" s="206">
        <f t="shared" si="4"/>
        <v>7.8</v>
      </c>
    </row>
    <row r="76" spans="1:7" x14ac:dyDescent="0.25">
      <c r="A76" s="50">
        <f t="shared" si="3"/>
        <v>69</v>
      </c>
      <c r="B76" s="25" t="s">
        <v>24</v>
      </c>
      <c r="C76" s="24" t="s">
        <v>32</v>
      </c>
      <c r="D76" s="20" t="s">
        <v>213</v>
      </c>
      <c r="E76" s="20">
        <v>5</v>
      </c>
      <c r="F76" s="23">
        <v>3.77</v>
      </c>
      <c r="G76" s="206">
        <f t="shared" si="4"/>
        <v>18.850000000000001</v>
      </c>
    </row>
    <row r="77" spans="1:7" x14ac:dyDescent="0.25">
      <c r="A77" s="50">
        <f t="shared" si="3"/>
        <v>70</v>
      </c>
      <c r="B77" s="25" t="s">
        <v>24</v>
      </c>
      <c r="C77" s="24" t="s">
        <v>33</v>
      </c>
      <c r="D77" s="20" t="s">
        <v>213</v>
      </c>
      <c r="E77" s="20">
        <v>5</v>
      </c>
      <c r="F77" s="23">
        <v>3.9</v>
      </c>
      <c r="G77" s="206">
        <f t="shared" si="4"/>
        <v>19.5</v>
      </c>
    </row>
    <row r="78" spans="1:7" x14ac:dyDescent="0.25">
      <c r="A78" s="50">
        <f t="shared" si="3"/>
        <v>71</v>
      </c>
      <c r="B78" s="25" t="s">
        <v>24</v>
      </c>
      <c r="C78" s="22" t="s">
        <v>83</v>
      </c>
      <c r="D78" s="20" t="s">
        <v>213</v>
      </c>
      <c r="E78" s="20">
        <v>5</v>
      </c>
      <c r="F78" s="23">
        <v>14.7</v>
      </c>
      <c r="G78" s="206">
        <f t="shared" si="4"/>
        <v>73.5</v>
      </c>
    </row>
    <row r="79" spans="1:7" x14ac:dyDescent="0.25">
      <c r="A79" s="50">
        <f t="shared" si="3"/>
        <v>72</v>
      </c>
      <c r="B79" s="25" t="s">
        <v>24</v>
      </c>
      <c r="C79" s="22" t="s">
        <v>207</v>
      </c>
      <c r="D79" s="20" t="s">
        <v>213</v>
      </c>
      <c r="E79" s="20">
        <v>5</v>
      </c>
      <c r="F79" s="23">
        <v>32.85</v>
      </c>
      <c r="G79" s="206">
        <f t="shared" si="4"/>
        <v>164.25</v>
      </c>
    </row>
    <row r="80" spans="1:7" x14ac:dyDescent="0.25">
      <c r="A80" s="50">
        <f t="shared" si="3"/>
        <v>73</v>
      </c>
      <c r="B80" s="25" t="s">
        <v>24</v>
      </c>
      <c r="C80" s="22" t="s">
        <v>218</v>
      </c>
      <c r="D80" s="20" t="s">
        <v>213</v>
      </c>
      <c r="E80" s="20">
        <v>5</v>
      </c>
      <c r="F80" s="23">
        <v>13.17</v>
      </c>
      <c r="G80" s="206">
        <f t="shared" si="4"/>
        <v>65.849999999999994</v>
      </c>
    </row>
    <row r="81" spans="1:7" x14ac:dyDescent="0.25">
      <c r="A81" s="50">
        <f t="shared" si="3"/>
        <v>74</v>
      </c>
      <c r="B81" s="21" t="s">
        <v>8</v>
      </c>
      <c r="C81" s="22" t="s">
        <v>219</v>
      </c>
      <c r="D81" s="20" t="s">
        <v>26</v>
      </c>
      <c r="E81" s="20">
        <v>70</v>
      </c>
      <c r="F81" s="23">
        <v>36.133333333333333</v>
      </c>
      <c r="G81" s="206">
        <f t="shared" si="4"/>
        <v>2529.33</v>
      </c>
    </row>
    <row r="82" spans="1:7" x14ac:dyDescent="0.25">
      <c r="A82" s="50">
        <f t="shared" si="3"/>
        <v>75</v>
      </c>
      <c r="B82" s="21" t="s">
        <v>8</v>
      </c>
      <c r="C82" s="24" t="s">
        <v>197</v>
      </c>
      <c r="D82" s="20" t="s">
        <v>26</v>
      </c>
      <c r="E82" s="20">
        <v>70</v>
      </c>
      <c r="F82" s="23">
        <v>30.55</v>
      </c>
      <c r="G82" s="206">
        <f t="shared" si="4"/>
        <v>2138.5</v>
      </c>
    </row>
    <row r="83" spans="1:7" x14ac:dyDescent="0.25">
      <c r="A83" s="50">
        <f t="shared" si="3"/>
        <v>76</v>
      </c>
      <c r="B83" s="21" t="s">
        <v>8</v>
      </c>
      <c r="C83" s="22" t="s">
        <v>220</v>
      </c>
      <c r="D83" s="20" t="s">
        <v>26</v>
      </c>
      <c r="E83" s="20">
        <v>22</v>
      </c>
      <c r="F83" s="23">
        <v>29.016666666666666</v>
      </c>
      <c r="G83" s="206">
        <f t="shared" si="4"/>
        <v>638.36</v>
      </c>
    </row>
    <row r="84" spans="1:7" x14ac:dyDescent="0.25">
      <c r="A84" s="50">
        <f t="shared" si="3"/>
        <v>77</v>
      </c>
      <c r="B84" s="21" t="s">
        <v>8</v>
      </c>
      <c r="C84" s="24" t="s">
        <v>198</v>
      </c>
      <c r="D84" s="20" t="s">
        <v>26</v>
      </c>
      <c r="E84" s="20">
        <v>60</v>
      </c>
      <c r="F84" s="23">
        <v>42</v>
      </c>
      <c r="G84" s="206">
        <f t="shared" si="4"/>
        <v>2520</v>
      </c>
    </row>
    <row r="85" spans="1:7" x14ac:dyDescent="0.25">
      <c r="A85" s="50">
        <f t="shared" si="3"/>
        <v>78</v>
      </c>
      <c r="B85" s="21" t="s">
        <v>30</v>
      </c>
      <c r="C85" s="22" t="s">
        <v>44</v>
      </c>
      <c r="D85" s="20" t="s">
        <v>213</v>
      </c>
      <c r="E85" s="20">
        <v>20</v>
      </c>
      <c r="F85" s="23">
        <v>0.46</v>
      </c>
      <c r="G85" s="206">
        <f t="shared" si="4"/>
        <v>9.1999999999999993</v>
      </c>
    </row>
    <row r="86" spans="1:7" x14ac:dyDescent="0.25">
      <c r="A86" s="50">
        <f t="shared" si="3"/>
        <v>79</v>
      </c>
      <c r="B86" s="21" t="s">
        <v>30</v>
      </c>
      <c r="C86" s="22" t="s">
        <v>45</v>
      </c>
      <c r="D86" s="20" t="s">
        <v>213</v>
      </c>
      <c r="E86" s="20">
        <v>20</v>
      </c>
      <c r="F86" s="23">
        <v>0.8</v>
      </c>
      <c r="G86" s="206">
        <f t="shared" si="4"/>
        <v>16</v>
      </c>
    </row>
    <row r="87" spans="1:7" x14ac:dyDescent="0.25">
      <c r="A87" s="50">
        <f t="shared" si="3"/>
        <v>80</v>
      </c>
      <c r="B87" s="21" t="s">
        <v>30</v>
      </c>
      <c r="C87" s="22" t="s">
        <v>43</v>
      </c>
      <c r="D87" s="20" t="s">
        <v>213</v>
      </c>
      <c r="E87" s="20">
        <v>20</v>
      </c>
      <c r="F87" s="23">
        <v>0.3</v>
      </c>
      <c r="G87" s="206">
        <f t="shared" si="4"/>
        <v>6</v>
      </c>
    </row>
    <row r="88" spans="1:7" x14ac:dyDescent="0.25">
      <c r="A88" s="50">
        <f t="shared" si="3"/>
        <v>81</v>
      </c>
      <c r="B88" s="21" t="s">
        <v>30</v>
      </c>
      <c r="C88" s="22" t="s">
        <v>46</v>
      </c>
      <c r="D88" s="20" t="s">
        <v>213</v>
      </c>
      <c r="E88" s="20">
        <v>20</v>
      </c>
      <c r="F88" s="23">
        <v>0.45</v>
      </c>
      <c r="G88" s="206">
        <f t="shared" si="4"/>
        <v>9</v>
      </c>
    </row>
    <row r="89" spans="1:7" x14ac:dyDescent="0.25">
      <c r="A89" s="50">
        <f t="shared" si="3"/>
        <v>82</v>
      </c>
      <c r="B89" s="21" t="s">
        <v>30</v>
      </c>
      <c r="C89" s="22" t="s">
        <v>103</v>
      </c>
      <c r="D89" s="20" t="s">
        <v>213</v>
      </c>
      <c r="E89" s="20">
        <v>10</v>
      </c>
      <c r="F89" s="23">
        <v>8.61</v>
      </c>
      <c r="G89" s="206">
        <f t="shared" si="4"/>
        <v>86.1</v>
      </c>
    </row>
    <row r="90" spans="1:7" x14ac:dyDescent="0.25">
      <c r="A90" s="50">
        <f t="shared" si="3"/>
        <v>83</v>
      </c>
      <c r="B90" s="21" t="s">
        <v>58</v>
      </c>
      <c r="C90" s="22" t="s">
        <v>75</v>
      </c>
      <c r="D90" s="20" t="s">
        <v>213</v>
      </c>
      <c r="E90" s="20">
        <v>2</v>
      </c>
      <c r="F90" s="23">
        <v>4.32</v>
      </c>
      <c r="G90" s="206">
        <f t="shared" si="4"/>
        <v>8.64</v>
      </c>
    </row>
    <row r="91" spans="1:7" x14ac:dyDescent="0.25">
      <c r="A91" s="50">
        <f t="shared" si="3"/>
        <v>84</v>
      </c>
      <c r="B91" s="21" t="s">
        <v>30</v>
      </c>
      <c r="C91" s="22" t="s">
        <v>102</v>
      </c>
      <c r="D91" s="20" t="s">
        <v>213</v>
      </c>
      <c r="E91" s="20">
        <v>10</v>
      </c>
      <c r="F91" s="23">
        <v>9.44</v>
      </c>
      <c r="G91" s="206">
        <f t="shared" si="4"/>
        <v>94.4</v>
      </c>
    </row>
    <row r="92" spans="1:7" x14ac:dyDescent="0.25">
      <c r="A92" s="50">
        <f t="shared" si="3"/>
        <v>85</v>
      </c>
      <c r="B92" s="21" t="s">
        <v>30</v>
      </c>
      <c r="C92" s="22" t="s">
        <v>104</v>
      </c>
      <c r="D92" s="20" t="s">
        <v>213</v>
      </c>
      <c r="E92" s="20">
        <v>5</v>
      </c>
      <c r="F92" s="23">
        <v>5.74</v>
      </c>
      <c r="G92" s="206">
        <f t="shared" si="4"/>
        <v>28.7</v>
      </c>
    </row>
    <row r="93" spans="1:7" x14ac:dyDescent="0.25">
      <c r="A93" s="50">
        <f t="shared" si="3"/>
        <v>86</v>
      </c>
      <c r="B93" s="21" t="s">
        <v>30</v>
      </c>
      <c r="C93" s="22" t="s">
        <v>48</v>
      </c>
      <c r="D93" s="20" t="s">
        <v>213</v>
      </c>
      <c r="E93" s="20">
        <v>10</v>
      </c>
      <c r="F93" s="23">
        <v>0.44</v>
      </c>
      <c r="G93" s="206">
        <f t="shared" si="4"/>
        <v>4.4000000000000004</v>
      </c>
    </row>
    <row r="94" spans="1:7" x14ac:dyDescent="0.25">
      <c r="A94" s="50">
        <f t="shared" si="3"/>
        <v>87</v>
      </c>
      <c r="B94" s="21" t="s">
        <v>30</v>
      </c>
      <c r="C94" s="22" t="s">
        <v>47</v>
      </c>
      <c r="D94" s="20" t="s">
        <v>213</v>
      </c>
      <c r="E94" s="20">
        <v>10</v>
      </c>
      <c r="F94" s="23">
        <v>0.49</v>
      </c>
      <c r="G94" s="206">
        <f t="shared" si="4"/>
        <v>4.9000000000000004</v>
      </c>
    </row>
    <row r="95" spans="1:7" x14ac:dyDescent="0.25">
      <c r="A95" s="50">
        <f t="shared" si="3"/>
        <v>88</v>
      </c>
      <c r="B95" s="21"/>
      <c r="C95" s="24" t="s">
        <v>221</v>
      </c>
      <c r="D95" s="20" t="s">
        <v>213</v>
      </c>
      <c r="E95" s="20">
        <v>5</v>
      </c>
      <c r="F95" s="23">
        <v>0.78</v>
      </c>
      <c r="G95" s="206">
        <f t="shared" si="4"/>
        <v>3.9</v>
      </c>
    </row>
    <row r="96" spans="1:7" x14ac:dyDescent="0.25">
      <c r="A96" s="50">
        <f t="shared" si="3"/>
        <v>89</v>
      </c>
      <c r="B96" s="21" t="s">
        <v>30</v>
      </c>
      <c r="C96" s="22" t="s">
        <v>18</v>
      </c>
      <c r="D96" s="20" t="s">
        <v>14</v>
      </c>
      <c r="E96" s="20">
        <v>60</v>
      </c>
      <c r="F96" s="23">
        <v>3.17</v>
      </c>
      <c r="G96" s="206">
        <f t="shared" si="4"/>
        <v>190.2</v>
      </c>
    </row>
    <row r="97" spans="1:7" x14ac:dyDescent="0.25">
      <c r="A97" s="50">
        <f t="shared" si="3"/>
        <v>90</v>
      </c>
      <c r="B97" s="21" t="s">
        <v>30</v>
      </c>
      <c r="C97" s="22" t="s">
        <v>49</v>
      </c>
      <c r="D97" s="20" t="s">
        <v>14</v>
      </c>
      <c r="E97" s="20">
        <v>30</v>
      </c>
      <c r="F97" s="23">
        <v>1.4</v>
      </c>
      <c r="G97" s="206">
        <f t="shared" si="4"/>
        <v>42</v>
      </c>
    </row>
    <row r="98" spans="1:7" x14ac:dyDescent="0.25">
      <c r="A98" s="50">
        <f t="shared" si="3"/>
        <v>91</v>
      </c>
      <c r="B98" s="21" t="s">
        <v>29</v>
      </c>
      <c r="C98" s="24" t="s">
        <v>97</v>
      </c>
      <c r="D98" s="20" t="s">
        <v>213</v>
      </c>
      <c r="E98" s="20">
        <v>8</v>
      </c>
      <c r="F98" s="23">
        <v>144.71</v>
      </c>
      <c r="G98" s="206">
        <f t="shared" si="4"/>
        <v>1157.68</v>
      </c>
    </row>
    <row r="99" spans="1:7" ht="31.5" x14ac:dyDescent="0.25">
      <c r="A99" s="50">
        <f t="shared" si="3"/>
        <v>92</v>
      </c>
      <c r="B99" s="21" t="s">
        <v>0</v>
      </c>
      <c r="C99" s="22" t="s">
        <v>698</v>
      </c>
      <c r="D99" s="20" t="s">
        <v>222</v>
      </c>
      <c r="E99" s="20">
        <v>640</v>
      </c>
      <c r="F99" s="23">
        <v>19.190000000000001</v>
      </c>
      <c r="G99" s="206">
        <f t="shared" si="4"/>
        <v>12281.6</v>
      </c>
    </row>
    <row r="100" spans="1:7" x14ac:dyDescent="0.25">
      <c r="A100" s="471">
        <f t="shared" si="3"/>
        <v>93</v>
      </c>
      <c r="B100" s="21" t="s">
        <v>8</v>
      </c>
      <c r="C100" s="22" t="s">
        <v>62</v>
      </c>
      <c r="D100" s="20" t="s">
        <v>213</v>
      </c>
      <c r="E100" s="20">
        <v>1</v>
      </c>
      <c r="F100" s="472">
        <v>310.93</v>
      </c>
      <c r="G100" s="473">
        <f t="shared" si="4"/>
        <v>310.93</v>
      </c>
    </row>
    <row r="101" spans="1:7" x14ac:dyDescent="0.25">
      <c r="A101" s="471">
        <f t="shared" si="3"/>
        <v>94</v>
      </c>
      <c r="B101" s="21" t="s">
        <v>8</v>
      </c>
      <c r="C101" s="22" t="s">
        <v>63</v>
      </c>
      <c r="D101" s="20" t="s">
        <v>213</v>
      </c>
      <c r="E101" s="20">
        <v>1</v>
      </c>
      <c r="F101" s="472">
        <v>99.935000000000002</v>
      </c>
      <c r="G101" s="473">
        <f t="shared" si="4"/>
        <v>99.93</v>
      </c>
    </row>
    <row r="102" spans="1:7" x14ac:dyDescent="0.25">
      <c r="A102" s="471">
        <f t="shared" si="3"/>
        <v>95</v>
      </c>
      <c r="B102" s="21" t="s">
        <v>8</v>
      </c>
      <c r="C102" s="22" t="s">
        <v>61</v>
      </c>
      <c r="D102" s="20" t="s">
        <v>213</v>
      </c>
      <c r="E102" s="20">
        <v>1</v>
      </c>
      <c r="F102" s="472">
        <v>523.88</v>
      </c>
      <c r="G102" s="473">
        <f t="shared" si="4"/>
        <v>523.88</v>
      </c>
    </row>
    <row r="103" spans="1:7" ht="31.5" x14ac:dyDescent="0.25">
      <c r="A103" s="471">
        <f t="shared" si="3"/>
        <v>96</v>
      </c>
      <c r="B103" s="21" t="s">
        <v>13</v>
      </c>
      <c r="C103" s="22" t="s">
        <v>156</v>
      </c>
      <c r="D103" s="20" t="s">
        <v>9</v>
      </c>
      <c r="E103" s="20">
        <v>20</v>
      </c>
      <c r="F103" s="472">
        <v>11.92</v>
      </c>
      <c r="G103" s="473">
        <f t="shared" si="4"/>
        <v>238.4</v>
      </c>
    </row>
    <row r="104" spans="1:7" ht="31.5" x14ac:dyDescent="0.25">
      <c r="A104" s="471">
        <f t="shared" si="3"/>
        <v>97</v>
      </c>
      <c r="B104" s="21" t="s">
        <v>8</v>
      </c>
      <c r="C104" s="22" t="s">
        <v>232</v>
      </c>
      <c r="D104" s="20" t="s">
        <v>9</v>
      </c>
      <c r="E104" s="20">
        <v>20</v>
      </c>
      <c r="F104" s="472">
        <v>15.793333333333331</v>
      </c>
      <c r="G104" s="473">
        <f t="shared" si="4"/>
        <v>315.86</v>
      </c>
    </row>
    <row r="105" spans="1:7" ht="31.5" x14ac:dyDescent="0.25">
      <c r="A105" s="471">
        <f t="shared" ref="A105:A136" si="5">A104+1</f>
        <v>98</v>
      </c>
      <c r="B105" s="21" t="s">
        <v>8</v>
      </c>
      <c r="C105" s="22" t="s">
        <v>96</v>
      </c>
      <c r="D105" s="20" t="s">
        <v>9</v>
      </c>
      <c r="E105" s="20">
        <v>4</v>
      </c>
      <c r="F105" s="472">
        <v>51.36</v>
      </c>
      <c r="G105" s="473">
        <f t="shared" si="4"/>
        <v>205.44</v>
      </c>
    </row>
    <row r="106" spans="1:7" x14ac:dyDescent="0.25">
      <c r="A106" s="471">
        <f t="shared" si="5"/>
        <v>99</v>
      </c>
      <c r="B106" s="471"/>
      <c r="C106" s="474" t="s">
        <v>254</v>
      </c>
      <c r="D106" s="471" t="s">
        <v>213</v>
      </c>
      <c r="E106" s="471">
        <v>50</v>
      </c>
      <c r="F106" s="472">
        <v>0.14000000000000001</v>
      </c>
      <c r="G106" s="473">
        <f t="shared" si="4"/>
        <v>7</v>
      </c>
    </row>
    <row r="107" spans="1:7" x14ac:dyDescent="0.25">
      <c r="A107" s="471">
        <f t="shared" si="5"/>
        <v>100</v>
      </c>
      <c r="B107" s="21" t="s">
        <v>0</v>
      </c>
      <c r="C107" s="22" t="s">
        <v>6</v>
      </c>
      <c r="D107" s="20" t="s">
        <v>213</v>
      </c>
      <c r="E107" s="20">
        <v>420</v>
      </c>
      <c r="F107" s="472">
        <v>26.22</v>
      </c>
      <c r="G107" s="473">
        <f t="shared" si="4"/>
        <v>11012.4</v>
      </c>
    </row>
    <row r="108" spans="1:7" x14ac:dyDescent="0.25">
      <c r="A108" s="50">
        <f t="shared" si="5"/>
        <v>101</v>
      </c>
      <c r="B108" s="21" t="s">
        <v>31</v>
      </c>
      <c r="C108" s="24" t="s">
        <v>186</v>
      </c>
      <c r="D108" s="20" t="s">
        <v>213</v>
      </c>
      <c r="E108" s="20">
        <v>20</v>
      </c>
      <c r="F108" s="23">
        <v>2.99</v>
      </c>
      <c r="G108" s="206">
        <f t="shared" si="4"/>
        <v>59.8</v>
      </c>
    </row>
    <row r="109" spans="1:7" x14ac:dyDescent="0.25">
      <c r="A109" s="50">
        <f t="shared" si="5"/>
        <v>102</v>
      </c>
      <c r="B109" s="21" t="s">
        <v>8</v>
      </c>
      <c r="C109" s="22" t="s">
        <v>157</v>
      </c>
      <c r="D109" s="20" t="s">
        <v>213</v>
      </c>
      <c r="E109" s="20">
        <v>2</v>
      </c>
      <c r="F109" s="23">
        <v>458.495</v>
      </c>
      <c r="G109" s="206">
        <f t="shared" si="4"/>
        <v>916.99</v>
      </c>
    </row>
    <row r="110" spans="1:7" ht="31.5" x14ac:dyDescent="0.25">
      <c r="A110" s="50">
        <f t="shared" si="5"/>
        <v>103</v>
      </c>
      <c r="B110" s="21"/>
      <c r="C110" s="24" t="s">
        <v>195</v>
      </c>
      <c r="D110" s="20" t="s">
        <v>213</v>
      </c>
      <c r="E110" s="20">
        <v>1</v>
      </c>
      <c r="F110" s="23">
        <v>35.200000000000003</v>
      </c>
      <c r="G110" s="206">
        <f t="shared" si="4"/>
        <v>35.200000000000003</v>
      </c>
    </row>
    <row r="111" spans="1:7" ht="31.5" x14ac:dyDescent="0.25">
      <c r="A111" s="50">
        <f t="shared" si="5"/>
        <v>104</v>
      </c>
      <c r="B111" s="21" t="s">
        <v>29</v>
      </c>
      <c r="C111" s="24" t="s">
        <v>196</v>
      </c>
      <c r="D111" s="20" t="s">
        <v>213</v>
      </c>
      <c r="E111" s="20">
        <v>1</v>
      </c>
      <c r="F111" s="23">
        <v>16.5</v>
      </c>
      <c r="G111" s="206">
        <f t="shared" si="4"/>
        <v>16.5</v>
      </c>
    </row>
    <row r="112" spans="1:7" ht="31.5" x14ac:dyDescent="0.25">
      <c r="A112" s="50">
        <f t="shared" si="5"/>
        <v>105</v>
      </c>
      <c r="B112" s="21" t="s">
        <v>0</v>
      </c>
      <c r="C112" s="24" t="s">
        <v>235</v>
      </c>
      <c r="D112" s="20" t="s">
        <v>213</v>
      </c>
      <c r="E112" s="20">
        <v>1</v>
      </c>
      <c r="F112" s="23">
        <v>560</v>
      </c>
      <c r="G112" s="206">
        <f t="shared" si="4"/>
        <v>560</v>
      </c>
    </row>
    <row r="113" spans="1:7" ht="31.5" x14ac:dyDescent="0.25">
      <c r="A113" s="50">
        <f t="shared" si="5"/>
        <v>106</v>
      </c>
      <c r="B113" s="21" t="s">
        <v>2</v>
      </c>
      <c r="C113" s="22" t="s">
        <v>236</v>
      </c>
      <c r="D113" s="20" t="s">
        <v>213</v>
      </c>
      <c r="E113" s="20">
        <v>1</v>
      </c>
      <c r="F113" s="23">
        <v>720</v>
      </c>
      <c r="G113" s="206">
        <f t="shared" si="4"/>
        <v>720</v>
      </c>
    </row>
    <row r="114" spans="1:7" ht="31.5" x14ac:dyDescent="0.25">
      <c r="A114" s="50">
        <f t="shared" si="5"/>
        <v>107</v>
      </c>
      <c r="B114" s="21" t="s">
        <v>2</v>
      </c>
      <c r="C114" s="22" t="s">
        <v>223</v>
      </c>
      <c r="D114" s="20" t="s">
        <v>213</v>
      </c>
      <c r="E114" s="20">
        <v>1</v>
      </c>
      <c r="F114" s="23">
        <v>27.833333333333332</v>
      </c>
      <c r="G114" s="206">
        <f t="shared" si="4"/>
        <v>27.83</v>
      </c>
    </row>
    <row r="115" spans="1:7" x14ac:dyDescent="0.25">
      <c r="A115" s="50">
        <f t="shared" si="5"/>
        <v>108</v>
      </c>
      <c r="B115" s="26"/>
      <c r="C115" s="33" t="s">
        <v>152</v>
      </c>
      <c r="D115" s="26" t="s">
        <v>213</v>
      </c>
      <c r="E115" s="26">
        <v>100</v>
      </c>
      <c r="F115" s="23">
        <v>0.17</v>
      </c>
      <c r="G115" s="206">
        <f t="shared" si="4"/>
        <v>17</v>
      </c>
    </row>
    <row r="116" spans="1:7" x14ac:dyDescent="0.25">
      <c r="A116" s="50">
        <f t="shared" si="5"/>
        <v>109</v>
      </c>
      <c r="B116" s="21" t="s">
        <v>8</v>
      </c>
      <c r="C116" s="22" t="s">
        <v>84</v>
      </c>
      <c r="D116" s="20" t="s">
        <v>213</v>
      </c>
      <c r="E116" s="20">
        <v>1</v>
      </c>
      <c r="F116" s="23">
        <v>50</v>
      </c>
      <c r="G116" s="206">
        <f t="shared" si="4"/>
        <v>50</v>
      </c>
    </row>
    <row r="117" spans="1:7" x14ac:dyDescent="0.25">
      <c r="A117" s="50">
        <f t="shared" si="5"/>
        <v>110</v>
      </c>
      <c r="B117" s="21" t="s">
        <v>24</v>
      </c>
      <c r="C117" s="24" t="s">
        <v>224</v>
      </c>
      <c r="D117" s="20" t="s">
        <v>213</v>
      </c>
      <c r="E117" s="20">
        <v>1</v>
      </c>
      <c r="F117" s="23">
        <v>170.08500000000001</v>
      </c>
      <c r="G117" s="206">
        <f t="shared" si="4"/>
        <v>170.08</v>
      </c>
    </row>
    <row r="118" spans="1:7" ht="31.5" x14ac:dyDescent="0.25">
      <c r="A118" s="50">
        <f t="shared" si="5"/>
        <v>111</v>
      </c>
      <c r="B118" s="21" t="s">
        <v>4</v>
      </c>
      <c r="C118" s="22" t="s">
        <v>227</v>
      </c>
      <c r="D118" s="20" t="s">
        <v>213</v>
      </c>
      <c r="E118" s="20">
        <v>1</v>
      </c>
      <c r="F118" s="23">
        <v>103.8</v>
      </c>
      <c r="G118" s="206">
        <f t="shared" si="4"/>
        <v>103.8</v>
      </c>
    </row>
    <row r="119" spans="1:7" x14ac:dyDescent="0.25">
      <c r="A119" s="50">
        <f t="shared" si="5"/>
        <v>112</v>
      </c>
      <c r="B119" s="21" t="s">
        <v>13</v>
      </c>
      <c r="C119" s="24" t="s">
        <v>226</v>
      </c>
      <c r="D119" s="20" t="s">
        <v>213</v>
      </c>
      <c r="E119" s="20">
        <v>4</v>
      </c>
      <c r="F119" s="23">
        <v>19.386666666666667</v>
      </c>
      <c r="G119" s="206">
        <f t="shared" si="4"/>
        <v>77.540000000000006</v>
      </c>
    </row>
    <row r="120" spans="1:7" x14ac:dyDescent="0.25">
      <c r="A120" s="50">
        <f t="shared" si="5"/>
        <v>113</v>
      </c>
      <c r="B120" s="21" t="s">
        <v>2</v>
      </c>
      <c r="C120" s="24" t="s">
        <v>225</v>
      </c>
      <c r="D120" s="20" t="s">
        <v>213</v>
      </c>
      <c r="E120" s="20">
        <v>4</v>
      </c>
      <c r="F120" s="23">
        <v>18.086666666666666</v>
      </c>
      <c r="G120" s="206">
        <f t="shared" si="4"/>
        <v>72.34</v>
      </c>
    </row>
    <row r="121" spans="1:7" x14ac:dyDescent="0.25">
      <c r="A121" s="50">
        <f t="shared" si="5"/>
        <v>114</v>
      </c>
      <c r="B121" s="21" t="s">
        <v>0</v>
      </c>
      <c r="C121" s="22" t="s">
        <v>158</v>
      </c>
      <c r="D121" s="20" t="s">
        <v>213</v>
      </c>
      <c r="E121" s="20">
        <v>2</v>
      </c>
      <c r="F121" s="23">
        <v>8.2433333333333323</v>
      </c>
      <c r="G121" s="206">
        <f t="shared" si="4"/>
        <v>16.48</v>
      </c>
    </row>
    <row r="122" spans="1:7" x14ac:dyDescent="0.25">
      <c r="A122" s="50">
        <f t="shared" si="5"/>
        <v>115</v>
      </c>
      <c r="B122" s="21" t="s">
        <v>0</v>
      </c>
      <c r="C122" s="22" t="s">
        <v>159</v>
      </c>
      <c r="D122" s="20" t="s">
        <v>213</v>
      </c>
      <c r="E122" s="20">
        <v>2</v>
      </c>
      <c r="F122" s="23">
        <v>9.4766666666666666</v>
      </c>
      <c r="G122" s="206">
        <f t="shared" si="4"/>
        <v>18.95</v>
      </c>
    </row>
    <row r="123" spans="1:7" x14ac:dyDescent="0.25">
      <c r="A123" s="50">
        <f t="shared" si="5"/>
        <v>116</v>
      </c>
      <c r="B123" s="21" t="s">
        <v>0</v>
      </c>
      <c r="C123" s="22" t="s">
        <v>160</v>
      </c>
      <c r="D123" s="20" t="s">
        <v>213</v>
      </c>
      <c r="E123" s="20">
        <v>2</v>
      </c>
      <c r="F123" s="23">
        <v>18.150000000000002</v>
      </c>
      <c r="G123" s="206">
        <f t="shared" si="4"/>
        <v>36.299999999999997</v>
      </c>
    </row>
    <row r="124" spans="1:7" x14ac:dyDescent="0.25">
      <c r="A124" s="50">
        <f t="shared" si="5"/>
        <v>117</v>
      </c>
      <c r="B124" s="21" t="s">
        <v>0</v>
      </c>
      <c r="C124" s="22" t="s">
        <v>161</v>
      </c>
      <c r="D124" s="20" t="s">
        <v>213</v>
      </c>
      <c r="E124" s="20">
        <v>2</v>
      </c>
      <c r="F124" s="23">
        <v>38.78</v>
      </c>
      <c r="G124" s="206">
        <f t="shared" si="4"/>
        <v>77.56</v>
      </c>
    </row>
    <row r="125" spans="1:7" x14ac:dyDescent="0.25">
      <c r="A125" s="50">
        <f t="shared" si="5"/>
        <v>118</v>
      </c>
      <c r="B125" s="21" t="s">
        <v>13</v>
      </c>
      <c r="C125" s="24" t="s">
        <v>19</v>
      </c>
      <c r="D125" s="20" t="s">
        <v>213</v>
      </c>
      <c r="E125" s="20">
        <v>2</v>
      </c>
      <c r="F125" s="23">
        <v>63.843333333333327</v>
      </c>
      <c r="G125" s="206">
        <f t="shared" si="4"/>
        <v>127.68</v>
      </c>
    </row>
    <row r="126" spans="1:7" x14ac:dyDescent="0.25">
      <c r="A126" s="50">
        <f t="shared" si="5"/>
        <v>119</v>
      </c>
      <c r="B126" s="21" t="s">
        <v>13</v>
      </c>
      <c r="C126" s="24" t="s">
        <v>20</v>
      </c>
      <c r="D126" s="20" t="s">
        <v>213</v>
      </c>
      <c r="E126" s="20">
        <v>2</v>
      </c>
      <c r="F126" s="23">
        <v>126.83</v>
      </c>
      <c r="G126" s="206">
        <f t="shared" si="4"/>
        <v>253.66</v>
      </c>
    </row>
    <row r="127" spans="1:7" ht="31.5" x14ac:dyDescent="0.25">
      <c r="A127" s="50">
        <f t="shared" si="5"/>
        <v>120</v>
      </c>
      <c r="B127" s="21" t="s">
        <v>2</v>
      </c>
      <c r="C127" s="22" t="s">
        <v>81</v>
      </c>
      <c r="D127" s="20" t="s">
        <v>213</v>
      </c>
      <c r="E127" s="20">
        <v>4</v>
      </c>
      <c r="F127" s="23">
        <v>64.243333333333325</v>
      </c>
      <c r="G127" s="206">
        <f t="shared" si="4"/>
        <v>256.97000000000003</v>
      </c>
    </row>
    <row r="128" spans="1:7" x14ac:dyDescent="0.25">
      <c r="A128" s="50">
        <f t="shared" si="5"/>
        <v>121</v>
      </c>
      <c r="B128" s="21" t="s">
        <v>0</v>
      </c>
      <c r="C128" s="24" t="s">
        <v>162</v>
      </c>
      <c r="D128" s="20" t="s">
        <v>213</v>
      </c>
      <c r="E128" s="20">
        <v>2</v>
      </c>
      <c r="F128" s="23">
        <v>43.943333333333328</v>
      </c>
      <c r="G128" s="206">
        <f t="shared" si="4"/>
        <v>87.88</v>
      </c>
    </row>
    <row r="129" spans="1:7" x14ac:dyDescent="0.25">
      <c r="A129" s="50">
        <f t="shared" si="5"/>
        <v>122</v>
      </c>
      <c r="B129" s="21" t="s">
        <v>0</v>
      </c>
      <c r="C129" s="24" t="s">
        <v>163</v>
      </c>
      <c r="D129" s="20" t="s">
        <v>213</v>
      </c>
      <c r="E129" s="20">
        <v>4</v>
      </c>
      <c r="F129" s="23">
        <v>60.513333333333343</v>
      </c>
      <c r="G129" s="206">
        <f t="shared" si="4"/>
        <v>242.05</v>
      </c>
    </row>
    <row r="130" spans="1:7" x14ac:dyDescent="0.25">
      <c r="A130" s="50">
        <f t="shared" si="5"/>
        <v>123</v>
      </c>
      <c r="B130" s="21" t="s">
        <v>24</v>
      </c>
      <c r="C130" s="24" t="s">
        <v>21</v>
      </c>
      <c r="D130" s="20" t="s">
        <v>213</v>
      </c>
      <c r="E130" s="20">
        <v>2</v>
      </c>
      <c r="F130" s="23">
        <v>9.89</v>
      </c>
      <c r="G130" s="206">
        <f t="shared" si="4"/>
        <v>19.78</v>
      </c>
    </row>
    <row r="131" spans="1:7" x14ac:dyDescent="0.25">
      <c r="A131" s="50">
        <f t="shared" si="5"/>
        <v>124</v>
      </c>
      <c r="B131" s="21" t="s">
        <v>30</v>
      </c>
      <c r="C131" s="22" t="s">
        <v>183</v>
      </c>
      <c r="D131" s="20" t="s">
        <v>213</v>
      </c>
      <c r="E131" s="20">
        <v>20</v>
      </c>
      <c r="F131" s="23">
        <v>0.54</v>
      </c>
      <c r="G131" s="206">
        <f t="shared" si="4"/>
        <v>10.8</v>
      </c>
    </row>
    <row r="132" spans="1:7" x14ac:dyDescent="0.25">
      <c r="A132" s="50">
        <f t="shared" si="5"/>
        <v>125</v>
      </c>
      <c r="B132" s="21" t="s">
        <v>30</v>
      </c>
      <c r="C132" s="22" t="s">
        <v>184</v>
      </c>
      <c r="D132" s="20" t="s">
        <v>213</v>
      </c>
      <c r="E132" s="20">
        <v>20</v>
      </c>
      <c r="F132" s="23">
        <v>0.75</v>
      </c>
      <c r="G132" s="206">
        <f t="shared" si="4"/>
        <v>15</v>
      </c>
    </row>
    <row r="133" spans="1:7" x14ac:dyDescent="0.25">
      <c r="A133" s="471">
        <f t="shared" si="5"/>
        <v>126</v>
      </c>
      <c r="B133" s="21" t="s">
        <v>24</v>
      </c>
      <c r="C133" s="22" t="s">
        <v>82</v>
      </c>
      <c r="D133" s="20" t="s">
        <v>213</v>
      </c>
      <c r="E133" s="20">
        <v>1</v>
      </c>
      <c r="F133" s="472">
        <v>194.33</v>
      </c>
      <c r="G133" s="473">
        <f t="shared" si="4"/>
        <v>194.33</v>
      </c>
    </row>
    <row r="134" spans="1:7" ht="31.5" x14ac:dyDescent="0.25">
      <c r="A134" s="50">
        <f t="shared" si="5"/>
        <v>127</v>
      </c>
      <c r="B134" s="21" t="s">
        <v>29</v>
      </c>
      <c r="C134" s="24" t="s">
        <v>228</v>
      </c>
      <c r="D134" s="20" t="s">
        <v>213</v>
      </c>
      <c r="E134" s="20">
        <v>2</v>
      </c>
      <c r="F134" s="23">
        <v>120</v>
      </c>
      <c r="G134" s="206">
        <f t="shared" si="4"/>
        <v>240</v>
      </c>
    </row>
    <row r="135" spans="1:7" x14ac:dyDescent="0.25">
      <c r="A135" s="50">
        <f t="shared" si="5"/>
        <v>128</v>
      </c>
      <c r="B135" s="21" t="s">
        <v>13</v>
      </c>
      <c r="C135" s="22" t="s">
        <v>25</v>
      </c>
      <c r="D135" s="20" t="s">
        <v>213</v>
      </c>
      <c r="E135" s="20">
        <v>10</v>
      </c>
      <c r="F135" s="23">
        <v>23.666666666666668</v>
      </c>
      <c r="G135" s="206">
        <f t="shared" si="4"/>
        <v>236.66</v>
      </c>
    </row>
    <row r="136" spans="1:7" ht="31.5" x14ac:dyDescent="0.25">
      <c r="A136" s="50">
        <f t="shared" si="5"/>
        <v>129</v>
      </c>
      <c r="B136" s="21" t="s">
        <v>2</v>
      </c>
      <c r="C136" s="24" t="s">
        <v>237</v>
      </c>
      <c r="D136" s="20" t="s">
        <v>213</v>
      </c>
      <c r="E136" s="20">
        <v>2</v>
      </c>
      <c r="F136" s="23">
        <v>42.05</v>
      </c>
      <c r="G136" s="206">
        <f t="shared" si="4"/>
        <v>84.1</v>
      </c>
    </row>
    <row r="137" spans="1:7" x14ac:dyDescent="0.25">
      <c r="A137" s="50">
        <f t="shared" ref="A137:A159" si="6">A136+1</f>
        <v>130</v>
      </c>
      <c r="B137" s="21" t="s">
        <v>58</v>
      </c>
      <c r="C137" s="24" t="s">
        <v>39</v>
      </c>
      <c r="D137" s="20" t="s">
        <v>14</v>
      </c>
      <c r="E137" s="20">
        <v>20</v>
      </c>
      <c r="F137" s="23">
        <v>26.39</v>
      </c>
      <c r="G137" s="206">
        <f t="shared" ref="G137:G159" si="7">TRUNC(E137*F137,2)</f>
        <v>527.79999999999995</v>
      </c>
    </row>
    <row r="138" spans="1:7" x14ac:dyDescent="0.25">
      <c r="A138" s="50">
        <f t="shared" si="6"/>
        <v>131</v>
      </c>
      <c r="B138" s="21" t="s">
        <v>58</v>
      </c>
      <c r="C138" s="24" t="s">
        <v>40</v>
      </c>
      <c r="D138" s="20" t="s">
        <v>14</v>
      </c>
      <c r="E138" s="20">
        <v>20</v>
      </c>
      <c r="F138" s="23">
        <v>30.1</v>
      </c>
      <c r="G138" s="206">
        <f t="shared" si="7"/>
        <v>602</v>
      </c>
    </row>
    <row r="139" spans="1:7" x14ac:dyDescent="0.25">
      <c r="A139" s="50">
        <f t="shared" si="6"/>
        <v>132</v>
      </c>
      <c r="B139" s="21" t="s">
        <v>58</v>
      </c>
      <c r="C139" s="24" t="s">
        <v>38</v>
      </c>
      <c r="D139" s="20" t="s">
        <v>14</v>
      </c>
      <c r="E139" s="20">
        <v>20</v>
      </c>
      <c r="F139" s="23">
        <v>33.4</v>
      </c>
      <c r="G139" s="206">
        <f t="shared" si="7"/>
        <v>668</v>
      </c>
    </row>
    <row r="140" spans="1:7" x14ac:dyDescent="0.25">
      <c r="A140" s="50">
        <f t="shared" si="6"/>
        <v>133</v>
      </c>
      <c r="B140" s="21" t="s">
        <v>58</v>
      </c>
      <c r="C140" s="22" t="s">
        <v>187</v>
      </c>
      <c r="D140" s="20" t="s">
        <v>14</v>
      </c>
      <c r="E140" s="20">
        <v>20</v>
      </c>
      <c r="F140" s="23">
        <v>15.81</v>
      </c>
      <c r="G140" s="206">
        <f t="shared" si="7"/>
        <v>316.2</v>
      </c>
    </row>
    <row r="141" spans="1:7" x14ac:dyDescent="0.25">
      <c r="A141" s="50">
        <f t="shared" si="6"/>
        <v>134</v>
      </c>
      <c r="B141" s="21" t="s">
        <v>58</v>
      </c>
      <c r="C141" s="22" t="s">
        <v>188</v>
      </c>
      <c r="D141" s="20" t="s">
        <v>14</v>
      </c>
      <c r="E141" s="20">
        <v>20</v>
      </c>
      <c r="F141" s="23">
        <v>7.57</v>
      </c>
      <c r="G141" s="206">
        <f t="shared" si="7"/>
        <v>151.4</v>
      </c>
    </row>
    <row r="142" spans="1:7" x14ac:dyDescent="0.25">
      <c r="A142" s="50">
        <f t="shared" si="6"/>
        <v>135</v>
      </c>
      <c r="B142" s="21"/>
      <c r="C142" s="24" t="s">
        <v>190</v>
      </c>
      <c r="D142" s="26" t="s">
        <v>14</v>
      </c>
      <c r="E142" s="26">
        <v>20</v>
      </c>
      <c r="F142" s="23">
        <v>5.16</v>
      </c>
      <c r="G142" s="206">
        <f t="shared" si="7"/>
        <v>103.2</v>
      </c>
    </row>
    <row r="143" spans="1:7" x14ac:dyDescent="0.25">
      <c r="A143" s="50">
        <f t="shared" si="6"/>
        <v>136</v>
      </c>
      <c r="B143" s="21" t="s">
        <v>58</v>
      </c>
      <c r="C143" s="22" t="s">
        <v>189</v>
      </c>
      <c r="D143" s="26" t="s">
        <v>14</v>
      </c>
      <c r="E143" s="20">
        <v>20</v>
      </c>
      <c r="F143" s="23">
        <v>23.78</v>
      </c>
      <c r="G143" s="206">
        <f t="shared" si="7"/>
        <v>475.6</v>
      </c>
    </row>
    <row r="144" spans="1:7" x14ac:dyDescent="0.25">
      <c r="A144" s="50">
        <f t="shared" si="6"/>
        <v>137</v>
      </c>
      <c r="B144" s="21" t="s">
        <v>58</v>
      </c>
      <c r="C144" s="22" t="s">
        <v>191</v>
      </c>
      <c r="D144" s="26" t="s">
        <v>14</v>
      </c>
      <c r="E144" s="20">
        <v>20</v>
      </c>
      <c r="F144" s="23">
        <v>11.65</v>
      </c>
      <c r="G144" s="206">
        <f t="shared" si="7"/>
        <v>233</v>
      </c>
    </row>
    <row r="145" spans="1:7" x14ac:dyDescent="0.25">
      <c r="A145" s="50">
        <f t="shared" si="6"/>
        <v>138</v>
      </c>
      <c r="B145" s="21"/>
      <c r="C145" s="24" t="s">
        <v>193</v>
      </c>
      <c r="D145" s="26" t="s">
        <v>14</v>
      </c>
      <c r="E145" s="26">
        <v>20</v>
      </c>
      <c r="F145" s="23">
        <v>9.32</v>
      </c>
      <c r="G145" s="206">
        <f t="shared" si="7"/>
        <v>186.4</v>
      </c>
    </row>
    <row r="146" spans="1:7" x14ac:dyDescent="0.25">
      <c r="A146" s="50">
        <f t="shared" si="6"/>
        <v>139</v>
      </c>
      <c r="B146" s="21" t="s">
        <v>58</v>
      </c>
      <c r="C146" s="22" t="s">
        <v>192</v>
      </c>
      <c r="D146" s="20" t="s">
        <v>14</v>
      </c>
      <c r="E146" s="20">
        <v>20</v>
      </c>
      <c r="F146" s="23">
        <v>19.66</v>
      </c>
      <c r="G146" s="206">
        <f t="shared" si="7"/>
        <v>393.2</v>
      </c>
    </row>
    <row r="147" spans="1:7" x14ac:dyDescent="0.25">
      <c r="A147" s="50">
        <f t="shared" si="6"/>
        <v>140</v>
      </c>
      <c r="B147" s="21" t="s">
        <v>31</v>
      </c>
      <c r="C147" s="22" t="s">
        <v>56</v>
      </c>
      <c r="D147" s="20" t="s">
        <v>14</v>
      </c>
      <c r="E147" s="20">
        <v>20</v>
      </c>
      <c r="F147" s="23">
        <v>10.45</v>
      </c>
      <c r="G147" s="206">
        <f t="shared" si="7"/>
        <v>209</v>
      </c>
    </row>
    <row r="148" spans="1:7" x14ac:dyDescent="0.25">
      <c r="A148" s="50">
        <f t="shared" si="6"/>
        <v>141</v>
      </c>
      <c r="B148" s="21" t="s">
        <v>31</v>
      </c>
      <c r="C148" s="22" t="s">
        <v>57</v>
      </c>
      <c r="D148" s="20" t="s">
        <v>14</v>
      </c>
      <c r="E148" s="20">
        <v>20</v>
      </c>
      <c r="F148" s="23">
        <v>3.5</v>
      </c>
      <c r="G148" s="206">
        <f t="shared" si="7"/>
        <v>70</v>
      </c>
    </row>
    <row r="149" spans="1:7" x14ac:dyDescent="0.25">
      <c r="A149" s="50">
        <f t="shared" si="6"/>
        <v>142</v>
      </c>
      <c r="B149" s="21" t="s">
        <v>31</v>
      </c>
      <c r="C149" s="22" t="s">
        <v>52</v>
      </c>
      <c r="D149" s="20" t="s">
        <v>14</v>
      </c>
      <c r="E149" s="20">
        <v>20</v>
      </c>
      <c r="F149" s="23">
        <v>2</v>
      </c>
      <c r="G149" s="206">
        <f t="shared" si="7"/>
        <v>40</v>
      </c>
    </row>
    <row r="150" spans="1:7" x14ac:dyDescent="0.25">
      <c r="A150" s="50">
        <f t="shared" si="6"/>
        <v>143</v>
      </c>
      <c r="B150" s="21" t="s">
        <v>31</v>
      </c>
      <c r="C150" s="22" t="s">
        <v>50</v>
      </c>
      <c r="D150" s="20" t="s">
        <v>14</v>
      </c>
      <c r="E150" s="20">
        <v>20</v>
      </c>
      <c r="F150" s="23">
        <v>1.2</v>
      </c>
      <c r="G150" s="206">
        <f t="shared" si="7"/>
        <v>24</v>
      </c>
    </row>
    <row r="151" spans="1:7" x14ac:dyDescent="0.25">
      <c r="A151" s="50">
        <f t="shared" si="6"/>
        <v>144</v>
      </c>
      <c r="B151" s="21" t="s">
        <v>31</v>
      </c>
      <c r="C151" s="22" t="s">
        <v>54</v>
      </c>
      <c r="D151" s="20" t="s">
        <v>14</v>
      </c>
      <c r="E151" s="20">
        <v>20</v>
      </c>
      <c r="F151" s="23">
        <v>2.6</v>
      </c>
      <c r="G151" s="206">
        <f t="shared" si="7"/>
        <v>52</v>
      </c>
    </row>
    <row r="152" spans="1:7" x14ac:dyDescent="0.25">
      <c r="A152" s="50">
        <f t="shared" si="6"/>
        <v>145</v>
      </c>
      <c r="B152" s="21" t="s">
        <v>31</v>
      </c>
      <c r="C152" s="22" t="s">
        <v>51</v>
      </c>
      <c r="D152" s="20" t="s">
        <v>14</v>
      </c>
      <c r="E152" s="20">
        <v>20</v>
      </c>
      <c r="F152" s="23">
        <v>1.5</v>
      </c>
      <c r="G152" s="206">
        <f t="shared" si="7"/>
        <v>30</v>
      </c>
    </row>
    <row r="153" spans="1:7" x14ac:dyDescent="0.25">
      <c r="A153" s="50">
        <f t="shared" si="6"/>
        <v>146</v>
      </c>
      <c r="B153" s="21" t="s">
        <v>31</v>
      </c>
      <c r="C153" s="22" t="s">
        <v>53</v>
      </c>
      <c r="D153" s="20" t="s">
        <v>14</v>
      </c>
      <c r="E153" s="20">
        <v>20</v>
      </c>
      <c r="F153" s="23">
        <v>2.2999999999999998</v>
      </c>
      <c r="G153" s="206">
        <f t="shared" si="7"/>
        <v>46</v>
      </c>
    </row>
    <row r="154" spans="1:7" x14ac:dyDescent="0.25">
      <c r="A154" s="50">
        <f t="shared" si="6"/>
        <v>147</v>
      </c>
      <c r="B154" s="21" t="s">
        <v>31</v>
      </c>
      <c r="C154" s="22" t="s">
        <v>55</v>
      </c>
      <c r="D154" s="20" t="s">
        <v>14</v>
      </c>
      <c r="E154" s="20">
        <v>20</v>
      </c>
      <c r="F154" s="23">
        <v>2.9</v>
      </c>
      <c r="G154" s="206">
        <f t="shared" si="7"/>
        <v>58</v>
      </c>
    </row>
    <row r="155" spans="1:7" x14ac:dyDescent="0.25">
      <c r="A155" s="50">
        <f t="shared" si="6"/>
        <v>148</v>
      </c>
      <c r="B155" s="21" t="s">
        <v>30</v>
      </c>
      <c r="C155" s="22" t="s">
        <v>181</v>
      </c>
      <c r="D155" s="20" t="s">
        <v>14</v>
      </c>
      <c r="E155" s="20">
        <v>60</v>
      </c>
      <c r="F155" s="23">
        <v>1.75</v>
      </c>
      <c r="G155" s="206">
        <f t="shared" si="7"/>
        <v>105</v>
      </c>
    </row>
    <row r="156" spans="1:7" x14ac:dyDescent="0.25">
      <c r="A156" s="50">
        <f t="shared" si="6"/>
        <v>149</v>
      </c>
      <c r="B156" s="21" t="s">
        <v>30</v>
      </c>
      <c r="C156" s="22" t="s">
        <v>182</v>
      </c>
      <c r="D156" s="20" t="s">
        <v>14</v>
      </c>
      <c r="E156" s="20">
        <v>60</v>
      </c>
      <c r="F156" s="23">
        <v>2.3199999999999998</v>
      </c>
      <c r="G156" s="206">
        <f t="shared" si="7"/>
        <v>139.19999999999999</v>
      </c>
    </row>
    <row r="157" spans="1:7" x14ac:dyDescent="0.25">
      <c r="A157" s="50">
        <f t="shared" si="6"/>
        <v>150</v>
      </c>
      <c r="B157" s="21" t="s">
        <v>8</v>
      </c>
      <c r="C157" s="22" t="s">
        <v>803</v>
      </c>
      <c r="D157" s="20" t="s">
        <v>213</v>
      </c>
      <c r="E157" s="20">
        <v>3</v>
      </c>
      <c r="F157" s="23">
        <v>95.09</v>
      </c>
      <c r="G157" s="206">
        <f t="shared" si="7"/>
        <v>285.27</v>
      </c>
    </row>
    <row r="158" spans="1:7" x14ac:dyDescent="0.25">
      <c r="A158" s="50">
        <f t="shared" si="6"/>
        <v>151</v>
      </c>
      <c r="B158" s="21" t="s">
        <v>8</v>
      </c>
      <c r="C158" s="22" t="s">
        <v>60</v>
      </c>
      <c r="D158" s="20" t="s">
        <v>213</v>
      </c>
      <c r="E158" s="20">
        <v>1</v>
      </c>
      <c r="F158" s="23">
        <v>72.47</v>
      </c>
      <c r="G158" s="206">
        <f t="shared" si="7"/>
        <v>72.47</v>
      </c>
    </row>
    <row r="159" spans="1:7" ht="31.5" x14ac:dyDescent="0.25">
      <c r="A159" s="50">
        <f t="shared" si="6"/>
        <v>152</v>
      </c>
      <c r="B159" s="27" t="s">
        <v>71</v>
      </c>
      <c r="C159" s="28" t="s">
        <v>185</v>
      </c>
      <c r="D159" s="29" t="s">
        <v>14</v>
      </c>
      <c r="E159" s="29">
        <v>12</v>
      </c>
      <c r="F159" s="23">
        <v>1.84</v>
      </c>
      <c r="G159" s="206">
        <f t="shared" si="7"/>
        <v>22.08</v>
      </c>
    </row>
    <row r="160" spans="1:7" x14ac:dyDescent="0.25">
      <c r="A160" s="320" t="s">
        <v>1108</v>
      </c>
      <c r="B160" s="321"/>
      <c r="C160" s="321"/>
      <c r="D160" s="321"/>
      <c r="E160" s="321"/>
      <c r="F160" s="322"/>
      <c r="G160" s="236">
        <f>SUM(G8:G159)</f>
        <v>69834.509999999995</v>
      </c>
    </row>
    <row r="161" spans="1:7" x14ac:dyDescent="0.25">
      <c r="A161" s="320" t="s">
        <v>1173</v>
      </c>
      <c r="B161" s="321"/>
      <c r="C161" s="321"/>
      <c r="D161" s="321"/>
      <c r="E161" s="321"/>
      <c r="F161" s="322"/>
      <c r="G161" s="236">
        <f>TRUNC(G160/12,2)</f>
        <v>5819.54</v>
      </c>
    </row>
    <row r="162" spans="1:7" x14ac:dyDescent="0.25">
      <c r="A162" s="37"/>
      <c r="B162" s="37"/>
      <c r="C162" s="37"/>
      <c r="D162" s="38"/>
      <c r="E162" s="39"/>
      <c r="F162" s="40"/>
      <c r="G162" s="41"/>
    </row>
    <row r="163" spans="1:7" s="63" customFormat="1" x14ac:dyDescent="0.2">
      <c r="A163" s="332" t="s">
        <v>1126</v>
      </c>
      <c r="B163" s="332"/>
      <c r="C163" s="332"/>
      <c r="D163" s="332"/>
      <c r="E163" s="332"/>
      <c r="F163" s="332"/>
      <c r="G163" s="332"/>
    </row>
    <row r="164" spans="1:7" s="63" customFormat="1" x14ac:dyDescent="0.2">
      <c r="A164" s="240" t="s">
        <v>1114</v>
      </c>
      <c r="B164" s="247"/>
      <c r="C164" s="323" t="s">
        <v>1121</v>
      </c>
      <c r="D164" s="324"/>
      <c r="E164" s="324"/>
      <c r="F164" s="325"/>
      <c r="G164" s="271" t="s">
        <v>565</v>
      </c>
    </row>
    <row r="165" spans="1:7" s="63" customFormat="1" x14ac:dyDescent="0.2">
      <c r="A165" s="85" t="s">
        <v>344</v>
      </c>
      <c r="B165" s="251"/>
      <c r="C165" s="326" t="s">
        <v>1115</v>
      </c>
      <c r="D165" s="327"/>
      <c r="E165" s="327"/>
      <c r="F165" s="328"/>
      <c r="G165" s="272"/>
    </row>
    <row r="166" spans="1:7" s="63" customFormat="1" x14ac:dyDescent="0.2">
      <c r="A166" s="200"/>
      <c r="B166" s="246"/>
      <c r="C166" s="326" t="s">
        <v>1142</v>
      </c>
      <c r="D166" s="327"/>
      <c r="E166" s="327"/>
      <c r="F166" s="328"/>
      <c r="G166" s="248">
        <v>3.4500000000000003E-2</v>
      </c>
    </row>
    <row r="167" spans="1:7" s="63" customFormat="1" x14ac:dyDescent="0.2">
      <c r="A167" s="200"/>
      <c r="B167" s="246"/>
      <c r="C167" s="329" t="s">
        <v>1143</v>
      </c>
      <c r="D167" s="330"/>
      <c r="E167" s="330"/>
      <c r="F167" s="331"/>
      <c r="G167" s="248">
        <v>2.3999999999999998E-3</v>
      </c>
    </row>
    <row r="168" spans="1:7" s="63" customFormat="1" x14ac:dyDescent="0.2">
      <c r="A168" s="200"/>
      <c r="B168" s="246"/>
      <c r="C168" s="329" t="s">
        <v>1144</v>
      </c>
      <c r="D168" s="330"/>
      <c r="E168" s="330"/>
      <c r="F168" s="331"/>
      <c r="G168" s="248">
        <v>2.3999999999999998E-3</v>
      </c>
    </row>
    <row r="169" spans="1:7" s="63" customFormat="1" x14ac:dyDescent="0.2">
      <c r="A169" s="237"/>
      <c r="B169" s="246"/>
      <c r="C169" s="306" t="s">
        <v>1145</v>
      </c>
      <c r="D169" s="307"/>
      <c r="E169" s="307"/>
      <c r="F169" s="308"/>
      <c r="G169" s="249">
        <v>8.5000000000000006E-3</v>
      </c>
    </row>
    <row r="170" spans="1:7" s="63" customFormat="1" x14ac:dyDescent="0.2">
      <c r="A170" s="315" t="s">
        <v>1125</v>
      </c>
      <c r="B170" s="316"/>
      <c r="C170" s="333"/>
      <c r="D170" s="333"/>
      <c r="E170" s="333"/>
      <c r="F170" s="334"/>
      <c r="G170" s="250">
        <f>SUM(G166:G169)</f>
        <v>4.7800000000000002E-2</v>
      </c>
    </row>
    <row r="171" spans="1:7" s="63" customFormat="1" x14ac:dyDescent="0.2">
      <c r="A171" s="85" t="s">
        <v>341</v>
      </c>
      <c r="B171" s="251"/>
      <c r="C171" s="309" t="s">
        <v>1116</v>
      </c>
      <c r="D171" s="310"/>
      <c r="E171" s="310"/>
      <c r="F171" s="311"/>
      <c r="G171" s="272"/>
    </row>
    <row r="172" spans="1:7" s="63" customFormat="1" x14ac:dyDescent="0.2">
      <c r="A172" s="200"/>
      <c r="B172" s="238"/>
      <c r="C172" s="309" t="s">
        <v>1146</v>
      </c>
      <c r="D172" s="310"/>
      <c r="E172" s="310"/>
      <c r="F172" s="311"/>
      <c r="G172" s="273">
        <v>5.11E-2</v>
      </c>
    </row>
    <row r="173" spans="1:7" s="63" customFormat="1" x14ac:dyDescent="0.2">
      <c r="A173" s="315" t="s">
        <v>1124</v>
      </c>
      <c r="B173" s="316"/>
      <c r="C173" s="316"/>
      <c r="D173" s="316"/>
      <c r="E173" s="316"/>
      <c r="F173" s="317"/>
      <c r="G173" s="250">
        <f>SUM(G172)</f>
        <v>5.11E-2</v>
      </c>
    </row>
    <row r="174" spans="1:7" s="63" customFormat="1" x14ac:dyDescent="0.2">
      <c r="A174" s="85" t="s">
        <v>342</v>
      </c>
      <c r="B174" s="252"/>
      <c r="C174" s="309" t="s">
        <v>1117</v>
      </c>
      <c r="D174" s="310"/>
      <c r="E174" s="310"/>
      <c r="F174" s="311"/>
      <c r="G174" s="272"/>
    </row>
    <row r="175" spans="1:7" s="63" customFormat="1" x14ac:dyDescent="0.2">
      <c r="A175" s="200"/>
      <c r="B175" s="238"/>
      <c r="C175" s="326" t="s">
        <v>1118</v>
      </c>
      <c r="D175" s="327"/>
      <c r="E175" s="327"/>
      <c r="F175" s="328"/>
      <c r="G175" s="273">
        <v>6.4999999999999997E-3</v>
      </c>
    </row>
    <row r="176" spans="1:7" s="63" customFormat="1" x14ac:dyDescent="0.2">
      <c r="A176" s="200"/>
      <c r="B176" s="238"/>
      <c r="C176" s="329" t="s">
        <v>1119</v>
      </c>
      <c r="D176" s="330"/>
      <c r="E176" s="330"/>
      <c r="F176" s="331"/>
      <c r="G176" s="273">
        <v>0.03</v>
      </c>
    </row>
    <row r="177" spans="1:7" s="63" customFormat="1" x14ac:dyDescent="0.2">
      <c r="A177" s="200"/>
      <c r="B177" s="238"/>
      <c r="C177" s="306" t="s">
        <v>1120</v>
      </c>
      <c r="D177" s="307"/>
      <c r="E177" s="307"/>
      <c r="F177" s="308"/>
      <c r="G177" s="273">
        <v>0</v>
      </c>
    </row>
    <row r="178" spans="1:7" s="63" customFormat="1" x14ac:dyDescent="0.2">
      <c r="A178" s="315" t="s">
        <v>1147</v>
      </c>
      <c r="B178" s="316"/>
      <c r="C178" s="316"/>
      <c r="D178" s="316"/>
      <c r="E178" s="316"/>
      <c r="F178" s="317"/>
      <c r="G178" s="250">
        <f>SUM(G175:G177)</f>
        <v>3.6499999999999998E-2</v>
      </c>
    </row>
    <row r="179" spans="1:7" s="63" customFormat="1" x14ac:dyDescent="0.2">
      <c r="A179" s="85" t="s">
        <v>343</v>
      </c>
      <c r="B179" s="252"/>
      <c r="C179" s="309" t="s">
        <v>1122</v>
      </c>
      <c r="D179" s="310"/>
      <c r="E179" s="310"/>
      <c r="F179" s="311"/>
      <c r="G179" s="272"/>
    </row>
    <row r="180" spans="1:7" s="63" customFormat="1" x14ac:dyDescent="0.2">
      <c r="A180" s="200"/>
      <c r="B180" s="238"/>
      <c r="C180" s="309" t="s">
        <v>1148</v>
      </c>
      <c r="D180" s="310"/>
      <c r="E180" s="310"/>
      <c r="F180" s="311"/>
      <c r="G180" s="273">
        <v>8.5000000000000006E-3</v>
      </c>
    </row>
    <row r="181" spans="1:7" s="63" customFormat="1" x14ac:dyDescent="0.2">
      <c r="A181" s="315" t="s">
        <v>1123</v>
      </c>
      <c r="B181" s="316"/>
      <c r="C181" s="316"/>
      <c r="D181" s="316"/>
      <c r="E181" s="316"/>
      <c r="F181" s="317"/>
      <c r="G181" s="258">
        <f>SUM(G180)</f>
        <v>8.5000000000000006E-3</v>
      </c>
    </row>
    <row r="182" spans="1:7" s="63" customFormat="1" x14ac:dyDescent="0.2">
      <c r="A182" s="312" t="s">
        <v>1128</v>
      </c>
      <c r="B182" s="313"/>
      <c r="C182" s="313"/>
      <c r="D182" s="313"/>
      <c r="E182" s="313"/>
      <c r="F182" s="314"/>
      <c r="G182" s="274">
        <f>ROUND((((1+(G170))*(1+G181)*(1+G173))/(1-G178)-1),4)</f>
        <v>0.15279999999999999</v>
      </c>
    </row>
    <row r="183" spans="1:7" s="63" customFormat="1" x14ac:dyDescent="0.2">
      <c r="A183" s="260"/>
      <c r="B183" s="261"/>
      <c r="C183" s="261"/>
      <c r="D183" s="261"/>
      <c r="E183" s="261"/>
      <c r="F183" s="261"/>
      <c r="G183" s="268"/>
    </row>
    <row r="184" spans="1:7" s="63" customFormat="1" x14ac:dyDescent="0.2">
      <c r="A184" s="318" t="s">
        <v>1150</v>
      </c>
      <c r="B184" s="319"/>
      <c r="C184" s="319"/>
      <c r="D184" s="263"/>
      <c r="E184" s="263"/>
      <c r="F184" s="263"/>
      <c r="G184" s="269"/>
    </row>
    <row r="185" spans="1:7" s="63" customFormat="1" x14ac:dyDescent="0.2">
      <c r="A185" s="262"/>
      <c r="B185" s="259"/>
      <c r="C185" s="259"/>
      <c r="D185" s="259"/>
      <c r="E185" s="259"/>
      <c r="F185" s="259"/>
      <c r="G185" s="269"/>
    </row>
    <row r="186" spans="1:7" s="63" customFormat="1" x14ac:dyDescent="0.2">
      <c r="A186" s="253" t="s">
        <v>1149</v>
      </c>
      <c r="B186" s="259"/>
      <c r="C186" s="259"/>
      <c r="D186" s="259"/>
      <c r="E186" s="259"/>
      <c r="F186" s="259"/>
      <c r="G186" s="269"/>
    </row>
    <row r="187" spans="1:7" s="63" customFormat="1" x14ac:dyDescent="0.2">
      <c r="A187" s="262"/>
      <c r="B187" s="259"/>
      <c r="C187" s="259"/>
      <c r="D187" s="259"/>
      <c r="E187" s="259"/>
      <c r="F187" s="259"/>
      <c r="G187" s="269"/>
    </row>
    <row r="188" spans="1:7" s="63" customFormat="1" ht="15" x14ac:dyDescent="0.2">
      <c r="A188" s="253" t="s">
        <v>1129</v>
      </c>
      <c r="B188" s="254"/>
      <c r="C188" s="254"/>
      <c r="D188" s="254"/>
      <c r="E188" s="254"/>
      <c r="F188" s="254"/>
      <c r="G188" s="255"/>
    </row>
    <row r="189" spans="1:7" s="63" customFormat="1" ht="15" x14ac:dyDescent="0.2">
      <c r="A189" s="253"/>
      <c r="B189" s="254"/>
      <c r="C189" s="254"/>
      <c r="D189" s="254"/>
      <c r="E189" s="254"/>
      <c r="F189" s="254"/>
      <c r="G189" s="255"/>
    </row>
    <row r="190" spans="1:7" s="63" customFormat="1" ht="15" x14ac:dyDescent="0.2">
      <c r="A190" s="264" t="s">
        <v>1130</v>
      </c>
      <c r="B190" s="254"/>
      <c r="C190" s="254" t="s">
        <v>1131</v>
      </c>
      <c r="D190" s="254"/>
      <c r="E190" s="254"/>
      <c r="F190" s="254"/>
      <c r="G190" s="255"/>
    </row>
    <row r="191" spans="1:7" s="63" customFormat="1" ht="15" x14ac:dyDescent="0.2">
      <c r="A191" s="264" t="s">
        <v>1132</v>
      </c>
      <c r="B191" s="254"/>
      <c r="C191" s="254" t="s">
        <v>1133</v>
      </c>
      <c r="D191" s="254"/>
      <c r="E191" s="254"/>
      <c r="F191" s="254"/>
      <c r="G191" s="255"/>
    </row>
    <row r="192" spans="1:7" s="63" customFormat="1" ht="15" x14ac:dyDescent="0.2">
      <c r="A192" s="264" t="s">
        <v>1134</v>
      </c>
      <c r="B192" s="254"/>
      <c r="C192" s="254" t="s">
        <v>1136</v>
      </c>
      <c r="D192" s="254"/>
      <c r="E192" s="254"/>
      <c r="F192" s="254"/>
      <c r="G192" s="255"/>
    </row>
    <row r="193" spans="1:7" s="63" customFormat="1" ht="15" x14ac:dyDescent="0.2">
      <c r="A193" s="264" t="s">
        <v>546</v>
      </c>
      <c r="B193" s="254"/>
      <c r="C193" s="254" t="s">
        <v>1135</v>
      </c>
      <c r="D193" s="254"/>
      <c r="E193" s="254"/>
      <c r="F193" s="254"/>
      <c r="G193" s="255"/>
    </row>
    <row r="194" spans="1:7" s="63" customFormat="1" ht="15" x14ac:dyDescent="0.2">
      <c r="A194" s="264" t="s">
        <v>1137</v>
      </c>
      <c r="B194" s="254"/>
      <c r="C194" s="254" t="s">
        <v>1138</v>
      </c>
      <c r="D194" s="254"/>
      <c r="E194" s="254"/>
      <c r="F194" s="254"/>
      <c r="G194" s="255"/>
    </row>
    <row r="195" spans="1:7" s="63" customFormat="1" ht="15" x14ac:dyDescent="0.2">
      <c r="A195" s="264" t="s">
        <v>9</v>
      </c>
      <c r="B195" s="254"/>
      <c r="C195" s="254" t="s">
        <v>1139</v>
      </c>
      <c r="D195" s="254"/>
      <c r="E195" s="254"/>
      <c r="F195" s="254"/>
      <c r="G195" s="255"/>
    </row>
    <row r="196" spans="1:7" s="63" customFormat="1" ht="15" x14ac:dyDescent="0.2">
      <c r="A196" s="264" t="s">
        <v>1140</v>
      </c>
      <c r="B196" s="254"/>
      <c r="C196" s="254" t="s">
        <v>1141</v>
      </c>
      <c r="D196" s="254"/>
      <c r="E196" s="254"/>
      <c r="F196" s="254"/>
      <c r="G196" s="255"/>
    </row>
    <row r="197" spans="1:7" x14ac:dyDescent="0.25">
      <c r="A197" s="256"/>
      <c r="B197" s="257"/>
      <c r="C197" s="257"/>
      <c r="D197" s="257"/>
      <c r="E197" s="257"/>
      <c r="F197" s="257"/>
      <c r="G197" s="270"/>
    </row>
    <row r="198" spans="1:7" x14ac:dyDescent="0.25">
      <c r="A198" s="37"/>
      <c r="B198" s="37"/>
      <c r="C198" s="37"/>
      <c r="D198" s="38"/>
      <c r="E198" s="39"/>
      <c r="F198" s="40"/>
      <c r="G198" s="41"/>
    </row>
    <row r="199" spans="1:7" x14ac:dyDescent="0.25">
      <c r="A199" s="305" t="s">
        <v>1170</v>
      </c>
      <c r="B199" s="305"/>
      <c r="C199" s="305"/>
      <c r="D199" s="305"/>
      <c r="E199" s="305"/>
      <c r="F199" s="305"/>
      <c r="G199" s="236">
        <f>TRUNC(G161*(1+G182),2)</f>
        <v>6708.76</v>
      </c>
    </row>
    <row r="200" spans="1:7" x14ac:dyDescent="0.25">
      <c r="A200" s="37"/>
      <c r="B200" s="37"/>
      <c r="C200" s="37"/>
      <c r="D200" s="38"/>
      <c r="E200" s="39"/>
      <c r="F200" s="40"/>
      <c r="G200" s="41"/>
    </row>
    <row r="201" spans="1:7" ht="18.75" x14ac:dyDescent="0.3">
      <c r="A201" s="265" t="s">
        <v>1151</v>
      </c>
      <c r="B201" s="43"/>
      <c r="C201" s="43"/>
      <c r="D201" s="43"/>
      <c r="E201" s="43"/>
      <c r="F201" s="43"/>
      <c r="G201" s="43"/>
    </row>
    <row r="2342" spans="4:7" x14ac:dyDescent="0.25">
      <c r="D2342" s="16"/>
      <c r="E2342" s="16"/>
      <c r="F2342" s="16"/>
      <c r="G2342" s="41"/>
    </row>
    <row r="2343" spans="4:7" x14ac:dyDescent="0.25">
      <c r="D2343" s="16"/>
      <c r="E2343" s="16"/>
      <c r="F2343" s="16"/>
      <c r="G2343" s="41"/>
    </row>
    <row r="2344" spans="4:7" x14ac:dyDescent="0.25">
      <c r="D2344" s="16"/>
      <c r="E2344" s="16"/>
      <c r="F2344" s="16"/>
      <c r="G2344" s="41"/>
    </row>
    <row r="2345" spans="4:7" x14ac:dyDescent="0.25">
      <c r="D2345" s="16"/>
      <c r="E2345" s="16"/>
      <c r="F2345" s="16"/>
      <c r="G2345" s="41"/>
    </row>
    <row r="2346" spans="4:7" x14ac:dyDescent="0.25">
      <c r="D2346" s="16"/>
      <c r="E2346" s="16"/>
      <c r="F2346" s="16"/>
      <c r="G2346" s="41"/>
    </row>
    <row r="2347" spans="4:7" x14ac:dyDescent="0.25">
      <c r="D2347" s="16"/>
      <c r="E2347" s="16"/>
      <c r="F2347" s="16"/>
      <c r="G2347" s="41"/>
    </row>
    <row r="2348" spans="4:7" x14ac:dyDescent="0.25">
      <c r="D2348" s="16"/>
      <c r="E2348" s="16"/>
      <c r="F2348" s="16"/>
      <c r="G2348" s="41"/>
    </row>
    <row r="2349" spans="4:7" x14ac:dyDescent="0.25">
      <c r="D2349" s="16"/>
      <c r="E2349" s="16"/>
      <c r="F2349" s="16"/>
      <c r="G2349" s="41"/>
    </row>
    <row r="2350" spans="4:7" x14ac:dyDescent="0.25">
      <c r="D2350" s="16"/>
      <c r="E2350" s="16"/>
      <c r="F2350" s="16"/>
      <c r="G2350" s="41"/>
    </row>
    <row r="2351" spans="4:7" x14ac:dyDescent="0.25">
      <c r="D2351" s="16"/>
      <c r="E2351" s="16"/>
      <c r="F2351" s="16"/>
      <c r="G2351" s="41"/>
    </row>
    <row r="2352" spans="4:7" x14ac:dyDescent="0.25">
      <c r="D2352" s="16"/>
      <c r="E2352" s="16"/>
      <c r="F2352" s="16"/>
      <c r="G2352" s="41"/>
    </row>
    <row r="2353" spans="4:7" x14ac:dyDescent="0.25">
      <c r="D2353" s="16"/>
      <c r="E2353" s="16"/>
      <c r="F2353" s="16"/>
      <c r="G2353" s="41"/>
    </row>
    <row r="2354" spans="4:7" x14ac:dyDescent="0.25">
      <c r="D2354" s="16"/>
      <c r="E2354" s="16"/>
      <c r="F2354" s="16"/>
      <c r="G2354" s="41"/>
    </row>
    <row r="2355" spans="4:7" x14ac:dyDescent="0.25">
      <c r="D2355" s="16"/>
      <c r="E2355" s="16"/>
      <c r="F2355" s="16"/>
      <c r="G2355" s="41"/>
    </row>
    <row r="2356" spans="4:7" x14ac:dyDescent="0.25">
      <c r="D2356" s="16"/>
      <c r="E2356" s="16"/>
      <c r="F2356" s="16"/>
      <c r="G2356" s="41"/>
    </row>
    <row r="2357" spans="4:7" x14ac:dyDescent="0.25">
      <c r="D2357" s="16"/>
      <c r="E2357" s="16"/>
      <c r="F2357" s="16"/>
      <c r="G2357" s="41"/>
    </row>
    <row r="2358" spans="4:7" x14ac:dyDescent="0.25">
      <c r="D2358" s="16"/>
      <c r="E2358" s="16"/>
      <c r="F2358" s="16"/>
      <c r="G2358" s="41"/>
    </row>
    <row r="2359" spans="4:7" x14ac:dyDescent="0.25">
      <c r="D2359" s="16"/>
      <c r="E2359" s="16"/>
      <c r="F2359" s="16"/>
      <c r="G2359" s="41"/>
    </row>
    <row r="2360" spans="4:7" x14ac:dyDescent="0.25">
      <c r="D2360" s="16"/>
      <c r="E2360" s="16"/>
      <c r="F2360" s="16"/>
      <c r="G2360" s="41"/>
    </row>
    <row r="2361" spans="4:7" x14ac:dyDescent="0.25">
      <c r="D2361" s="16"/>
      <c r="E2361" s="16"/>
      <c r="F2361" s="16"/>
      <c r="G2361" s="41"/>
    </row>
    <row r="2362" spans="4:7" x14ac:dyDescent="0.25">
      <c r="D2362" s="16"/>
      <c r="E2362" s="16"/>
      <c r="F2362" s="16"/>
      <c r="G2362" s="41"/>
    </row>
    <row r="2363" spans="4:7" x14ac:dyDescent="0.25">
      <c r="D2363" s="16"/>
      <c r="E2363" s="16"/>
      <c r="F2363" s="16"/>
      <c r="G2363" s="41"/>
    </row>
    <row r="2364" spans="4:7" x14ac:dyDescent="0.25">
      <c r="D2364" s="16"/>
      <c r="E2364" s="16"/>
      <c r="F2364" s="16"/>
      <c r="G2364" s="41"/>
    </row>
    <row r="2365" spans="4:7" x14ac:dyDescent="0.25">
      <c r="D2365" s="16"/>
      <c r="E2365" s="16"/>
      <c r="F2365" s="16"/>
      <c r="G2365" s="41"/>
    </row>
    <row r="2366" spans="4:7" x14ac:dyDescent="0.25">
      <c r="D2366" s="16"/>
      <c r="E2366" s="16"/>
      <c r="F2366" s="16"/>
      <c r="G2366" s="41"/>
    </row>
    <row r="2367" spans="4:7" x14ac:dyDescent="0.25">
      <c r="D2367" s="16"/>
      <c r="E2367" s="16"/>
      <c r="F2367" s="16"/>
      <c r="G2367" s="41"/>
    </row>
    <row r="2368" spans="4:7" x14ac:dyDescent="0.25">
      <c r="D2368" s="16"/>
      <c r="E2368" s="16"/>
      <c r="F2368" s="16"/>
      <c r="G2368" s="41"/>
    </row>
    <row r="2369" spans="4:7" x14ac:dyDescent="0.25">
      <c r="D2369" s="16"/>
      <c r="E2369" s="16"/>
      <c r="F2369" s="16"/>
      <c r="G2369" s="41"/>
    </row>
    <row r="2370" spans="4:7" x14ac:dyDescent="0.25">
      <c r="D2370" s="16"/>
      <c r="E2370" s="16"/>
      <c r="F2370" s="16"/>
      <c r="G2370" s="41"/>
    </row>
    <row r="2371" spans="4:7" x14ac:dyDescent="0.25">
      <c r="D2371" s="16"/>
      <c r="E2371" s="16"/>
      <c r="F2371" s="16"/>
      <c r="G2371" s="41"/>
    </row>
    <row r="2372" spans="4:7" x14ac:dyDescent="0.25">
      <c r="D2372" s="16"/>
      <c r="E2372" s="16"/>
      <c r="F2372" s="16"/>
      <c r="G2372" s="41"/>
    </row>
    <row r="2373" spans="4:7" x14ac:dyDescent="0.25">
      <c r="D2373" s="16"/>
      <c r="E2373" s="16"/>
      <c r="F2373" s="16"/>
      <c r="G2373" s="41"/>
    </row>
    <row r="2374" spans="4:7" x14ac:dyDescent="0.25">
      <c r="D2374" s="16"/>
      <c r="E2374" s="16"/>
      <c r="F2374" s="16"/>
      <c r="G2374" s="41"/>
    </row>
    <row r="2375" spans="4:7" x14ac:dyDescent="0.25">
      <c r="D2375" s="16"/>
      <c r="E2375" s="16"/>
      <c r="F2375" s="16"/>
      <c r="G2375" s="41"/>
    </row>
    <row r="2376" spans="4:7" x14ac:dyDescent="0.25">
      <c r="D2376" s="16"/>
      <c r="E2376" s="16"/>
      <c r="F2376" s="16"/>
      <c r="G2376" s="41"/>
    </row>
    <row r="2377" spans="4:7" x14ac:dyDescent="0.25">
      <c r="D2377" s="16"/>
      <c r="E2377" s="16"/>
      <c r="F2377" s="16"/>
      <c r="G2377" s="41"/>
    </row>
    <row r="2378" spans="4:7" x14ac:dyDescent="0.25">
      <c r="D2378" s="16"/>
      <c r="E2378" s="16"/>
      <c r="F2378" s="16"/>
      <c r="G2378" s="41"/>
    </row>
    <row r="2379" spans="4:7" x14ac:dyDescent="0.25">
      <c r="D2379" s="16"/>
      <c r="E2379" s="16"/>
      <c r="F2379" s="16"/>
      <c r="G2379" s="41"/>
    </row>
    <row r="2380" spans="4:7" x14ac:dyDescent="0.25">
      <c r="D2380" s="16"/>
      <c r="E2380" s="16"/>
      <c r="F2380" s="16"/>
      <c r="G2380" s="41"/>
    </row>
    <row r="2381" spans="4:7" x14ac:dyDescent="0.25">
      <c r="D2381" s="16"/>
      <c r="E2381" s="16"/>
      <c r="F2381" s="16"/>
      <c r="G2381" s="41"/>
    </row>
    <row r="2382" spans="4:7" x14ac:dyDescent="0.25">
      <c r="D2382" s="16"/>
      <c r="E2382" s="16"/>
      <c r="F2382" s="16"/>
      <c r="G2382" s="41"/>
    </row>
    <row r="2383" spans="4:7" x14ac:dyDescent="0.25">
      <c r="D2383" s="16"/>
      <c r="E2383" s="16"/>
      <c r="F2383" s="16"/>
      <c r="G2383" s="41"/>
    </row>
    <row r="2384" spans="4:7" x14ac:dyDescent="0.25">
      <c r="D2384" s="16"/>
      <c r="E2384" s="16"/>
      <c r="F2384" s="16"/>
      <c r="G2384" s="41"/>
    </row>
    <row r="2385" spans="4:7" x14ac:dyDescent="0.25">
      <c r="D2385" s="16"/>
      <c r="E2385" s="16"/>
      <c r="F2385" s="16"/>
      <c r="G2385" s="41"/>
    </row>
    <row r="2386" spans="4:7" x14ac:dyDescent="0.25">
      <c r="D2386" s="16"/>
      <c r="E2386" s="16"/>
      <c r="F2386" s="16"/>
      <c r="G2386" s="41"/>
    </row>
    <row r="2387" spans="4:7" x14ac:dyDescent="0.25">
      <c r="D2387" s="16"/>
      <c r="E2387" s="16"/>
      <c r="F2387" s="16"/>
      <c r="G2387" s="41"/>
    </row>
    <row r="2388" spans="4:7" x14ac:dyDescent="0.25">
      <c r="D2388" s="16"/>
      <c r="E2388" s="16"/>
      <c r="F2388" s="16"/>
      <c r="G2388" s="41"/>
    </row>
    <row r="2389" spans="4:7" x14ac:dyDescent="0.25">
      <c r="D2389" s="16"/>
      <c r="E2389" s="16"/>
      <c r="F2389" s="16"/>
      <c r="G2389" s="41"/>
    </row>
    <row r="2390" spans="4:7" x14ac:dyDescent="0.25">
      <c r="D2390" s="16"/>
      <c r="E2390" s="16"/>
      <c r="F2390" s="16"/>
      <c r="G2390" s="41"/>
    </row>
    <row r="2391" spans="4:7" x14ac:dyDescent="0.25">
      <c r="D2391" s="16"/>
      <c r="E2391" s="16"/>
      <c r="F2391" s="16"/>
      <c r="G2391" s="41"/>
    </row>
    <row r="2392" spans="4:7" x14ac:dyDescent="0.25">
      <c r="D2392" s="16"/>
      <c r="E2392" s="16"/>
      <c r="F2392" s="16"/>
      <c r="G2392" s="41"/>
    </row>
    <row r="2393" spans="4:7" x14ac:dyDescent="0.25">
      <c r="D2393" s="16"/>
      <c r="E2393" s="16"/>
      <c r="F2393" s="16"/>
      <c r="G2393" s="41"/>
    </row>
    <row r="2394" spans="4:7" x14ac:dyDescent="0.25">
      <c r="D2394" s="16"/>
      <c r="E2394" s="16"/>
      <c r="F2394" s="16"/>
      <c r="G2394" s="41"/>
    </row>
    <row r="2395" spans="4:7" x14ac:dyDescent="0.25">
      <c r="D2395" s="16"/>
      <c r="E2395" s="16"/>
      <c r="F2395" s="16"/>
      <c r="G2395" s="41"/>
    </row>
    <row r="2396" spans="4:7" x14ac:dyDescent="0.25">
      <c r="D2396" s="16"/>
      <c r="E2396" s="16"/>
      <c r="F2396" s="16"/>
      <c r="G2396" s="41"/>
    </row>
    <row r="2397" spans="4:7" x14ac:dyDescent="0.25">
      <c r="D2397" s="16"/>
      <c r="E2397" s="16"/>
      <c r="F2397" s="16"/>
      <c r="G2397" s="41"/>
    </row>
    <row r="2398" spans="4:7" x14ac:dyDescent="0.25">
      <c r="D2398" s="16"/>
      <c r="E2398" s="16"/>
      <c r="F2398" s="16"/>
      <c r="G2398" s="41"/>
    </row>
    <row r="2399" spans="4:7" x14ac:dyDescent="0.25">
      <c r="D2399" s="16"/>
      <c r="E2399" s="16"/>
      <c r="F2399" s="16"/>
      <c r="G2399" s="41"/>
    </row>
    <row r="2400" spans="4:7" x14ac:dyDescent="0.25">
      <c r="D2400" s="16"/>
      <c r="E2400" s="16"/>
      <c r="F2400" s="16"/>
      <c r="G2400" s="41"/>
    </row>
    <row r="2401" spans="4:7" x14ac:dyDescent="0.25">
      <c r="D2401" s="16"/>
      <c r="E2401" s="16"/>
      <c r="F2401" s="16"/>
      <c r="G2401" s="41"/>
    </row>
    <row r="2402" spans="4:7" x14ac:dyDescent="0.25">
      <c r="D2402" s="16"/>
      <c r="E2402" s="16"/>
      <c r="F2402" s="16"/>
      <c r="G2402" s="41"/>
    </row>
    <row r="2403" spans="4:7" x14ac:dyDescent="0.25">
      <c r="D2403" s="16"/>
      <c r="E2403" s="16"/>
      <c r="F2403" s="16"/>
      <c r="G2403" s="41"/>
    </row>
    <row r="2404" spans="4:7" x14ac:dyDescent="0.25">
      <c r="D2404" s="16"/>
      <c r="E2404" s="16"/>
      <c r="F2404" s="16"/>
      <c r="G2404" s="41"/>
    </row>
    <row r="2405" spans="4:7" x14ac:dyDescent="0.25">
      <c r="D2405" s="16"/>
      <c r="E2405" s="16"/>
      <c r="F2405" s="16"/>
      <c r="G2405" s="41"/>
    </row>
    <row r="2406" spans="4:7" x14ac:dyDescent="0.25">
      <c r="D2406" s="16"/>
      <c r="E2406" s="16"/>
      <c r="F2406" s="16"/>
      <c r="G2406" s="41"/>
    </row>
    <row r="2407" spans="4:7" x14ac:dyDescent="0.25">
      <c r="D2407" s="16"/>
      <c r="E2407" s="16"/>
      <c r="F2407" s="16"/>
      <c r="G2407" s="41"/>
    </row>
    <row r="2408" spans="4:7" x14ac:dyDescent="0.25">
      <c r="D2408" s="16"/>
      <c r="E2408" s="16"/>
      <c r="F2408" s="16"/>
      <c r="G2408" s="41"/>
    </row>
    <row r="2409" spans="4:7" x14ac:dyDescent="0.25">
      <c r="D2409" s="16"/>
      <c r="E2409" s="16"/>
      <c r="F2409" s="16"/>
      <c r="G2409" s="41"/>
    </row>
    <row r="2410" spans="4:7" x14ac:dyDescent="0.25">
      <c r="D2410" s="16"/>
      <c r="E2410" s="16"/>
      <c r="F2410" s="16"/>
      <c r="G2410" s="41"/>
    </row>
    <row r="2411" spans="4:7" x14ac:dyDescent="0.25">
      <c r="D2411" s="16"/>
      <c r="E2411" s="16"/>
      <c r="F2411" s="16"/>
      <c r="G2411" s="41"/>
    </row>
    <row r="2412" spans="4:7" x14ac:dyDescent="0.25">
      <c r="D2412" s="16"/>
      <c r="E2412" s="16"/>
      <c r="F2412" s="16"/>
      <c r="G2412" s="41"/>
    </row>
    <row r="2413" spans="4:7" x14ac:dyDescent="0.25">
      <c r="D2413" s="16"/>
      <c r="E2413" s="16"/>
      <c r="F2413" s="16"/>
      <c r="G2413" s="41"/>
    </row>
    <row r="2414" spans="4:7" x14ac:dyDescent="0.25">
      <c r="D2414" s="16"/>
      <c r="E2414" s="16"/>
      <c r="F2414" s="16"/>
      <c r="G2414" s="41"/>
    </row>
    <row r="2415" spans="4:7" x14ac:dyDescent="0.25">
      <c r="D2415" s="16"/>
      <c r="E2415" s="16"/>
      <c r="F2415" s="16"/>
      <c r="G2415" s="41"/>
    </row>
    <row r="2416" spans="4:7" x14ac:dyDescent="0.25">
      <c r="D2416" s="16"/>
      <c r="E2416" s="16"/>
      <c r="F2416" s="16"/>
      <c r="G2416" s="41"/>
    </row>
    <row r="2417" spans="4:7" x14ac:dyDescent="0.25">
      <c r="D2417" s="16"/>
      <c r="E2417" s="16"/>
      <c r="F2417" s="16"/>
      <c r="G2417" s="41"/>
    </row>
    <row r="2418" spans="4:7" x14ac:dyDescent="0.25">
      <c r="D2418" s="16"/>
      <c r="E2418" s="16"/>
      <c r="F2418" s="16"/>
      <c r="G2418" s="41"/>
    </row>
    <row r="2419" spans="4:7" x14ac:dyDescent="0.25">
      <c r="D2419" s="16"/>
      <c r="E2419" s="16"/>
      <c r="F2419" s="16"/>
      <c r="G2419" s="41"/>
    </row>
    <row r="2420" spans="4:7" x14ac:dyDescent="0.25">
      <c r="D2420" s="16"/>
      <c r="E2420" s="16"/>
      <c r="F2420" s="16"/>
      <c r="G2420" s="41"/>
    </row>
    <row r="2421" spans="4:7" x14ac:dyDescent="0.25">
      <c r="D2421" s="16"/>
      <c r="E2421" s="16"/>
      <c r="F2421" s="16"/>
      <c r="G2421" s="41"/>
    </row>
    <row r="2422" spans="4:7" x14ac:dyDescent="0.25">
      <c r="D2422" s="16"/>
      <c r="E2422" s="16"/>
      <c r="F2422" s="16"/>
      <c r="G2422" s="41"/>
    </row>
    <row r="2423" spans="4:7" x14ac:dyDescent="0.25">
      <c r="D2423" s="16"/>
      <c r="E2423" s="16"/>
      <c r="F2423" s="16"/>
      <c r="G2423" s="41"/>
    </row>
    <row r="2424" spans="4:7" x14ac:dyDescent="0.25">
      <c r="D2424" s="16"/>
      <c r="E2424" s="16"/>
      <c r="F2424" s="16"/>
      <c r="G2424" s="41"/>
    </row>
    <row r="2425" spans="4:7" x14ac:dyDescent="0.25">
      <c r="D2425" s="16"/>
      <c r="E2425" s="16"/>
      <c r="F2425" s="16"/>
      <c r="G2425" s="41"/>
    </row>
    <row r="2426" spans="4:7" x14ac:dyDescent="0.25">
      <c r="D2426" s="16"/>
      <c r="E2426" s="16"/>
      <c r="F2426" s="16"/>
      <c r="G2426" s="41"/>
    </row>
    <row r="2427" spans="4:7" x14ac:dyDescent="0.25">
      <c r="D2427" s="16"/>
      <c r="E2427" s="16"/>
      <c r="F2427" s="16"/>
      <c r="G2427" s="41"/>
    </row>
    <row r="2428" spans="4:7" x14ac:dyDescent="0.25">
      <c r="D2428" s="16"/>
      <c r="E2428" s="16"/>
      <c r="F2428" s="16"/>
      <c r="G2428" s="41"/>
    </row>
    <row r="2429" spans="4:7" x14ac:dyDescent="0.25">
      <c r="D2429" s="16"/>
      <c r="E2429" s="16"/>
      <c r="F2429" s="16"/>
      <c r="G2429" s="41"/>
    </row>
    <row r="2430" spans="4:7" x14ac:dyDescent="0.25">
      <c r="D2430" s="16"/>
      <c r="E2430" s="16"/>
      <c r="F2430" s="16"/>
      <c r="G2430" s="41"/>
    </row>
    <row r="2431" spans="4:7" x14ac:dyDescent="0.25">
      <c r="D2431" s="16"/>
      <c r="E2431" s="16"/>
      <c r="F2431" s="16"/>
      <c r="G2431" s="41"/>
    </row>
    <row r="2432" spans="4:7" x14ac:dyDescent="0.25">
      <c r="D2432" s="16"/>
      <c r="E2432" s="16"/>
      <c r="F2432" s="16"/>
      <c r="G2432" s="41"/>
    </row>
    <row r="2433" spans="4:7" x14ac:dyDescent="0.25">
      <c r="D2433" s="16"/>
      <c r="E2433" s="16"/>
      <c r="F2433" s="16"/>
      <c r="G2433" s="41"/>
    </row>
    <row r="2434" spans="4:7" x14ac:dyDescent="0.25">
      <c r="D2434" s="16"/>
      <c r="E2434" s="16"/>
      <c r="F2434" s="16"/>
      <c r="G2434" s="41"/>
    </row>
    <row r="2435" spans="4:7" x14ac:dyDescent="0.25">
      <c r="D2435" s="16"/>
      <c r="E2435" s="16"/>
      <c r="F2435" s="16"/>
      <c r="G2435" s="41"/>
    </row>
    <row r="2436" spans="4:7" x14ac:dyDescent="0.25">
      <c r="D2436" s="16"/>
      <c r="E2436" s="16"/>
      <c r="F2436" s="16"/>
      <c r="G2436" s="41"/>
    </row>
    <row r="2437" spans="4:7" x14ac:dyDescent="0.25">
      <c r="D2437" s="16"/>
      <c r="E2437" s="16"/>
      <c r="F2437" s="16"/>
      <c r="G2437" s="41"/>
    </row>
    <row r="2438" spans="4:7" x14ac:dyDescent="0.25">
      <c r="D2438" s="16"/>
      <c r="E2438" s="16"/>
      <c r="F2438" s="16"/>
      <c r="G2438" s="41"/>
    </row>
    <row r="2439" spans="4:7" x14ac:dyDescent="0.25">
      <c r="D2439" s="16"/>
      <c r="E2439" s="16"/>
      <c r="F2439" s="16"/>
      <c r="G2439" s="41"/>
    </row>
    <row r="2440" spans="4:7" x14ac:dyDescent="0.25">
      <c r="D2440" s="16"/>
      <c r="E2440" s="16"/>
      <c r="F2440" s="16"/>
      <c r="G2440" s="41"/>
    </row>
    <row r="2441" spans="4:7" x14ac:dyDescent="0.25">
      <c r="D2441" s="16"/>
      <c r="E2441" s="16"/>
      <c r="F2441" s="16"/>
      <c r="G2441" s="41"/>
    </row>
    <row r="2442" spans="4:7" x14ac:dyDescent="0.25">
      <c r="D2442" s="16"/>
      <c r="E2442" s="16"/>
      <c r="F2442" s="16"/>
      <c r="G2442" s="41"/>
    </row>
    <row r="2443" spans="4:7" x14ac:dyDescent="0.25">
      <c r="D2443" s="16"/>
      <c r="E2443" s="16"/>
      <c r="F2443" s="16"/>
      <c r="G2443" s="41"/>
    </row>
    <row r="2444" spans="4:7" x14ac:dyDescent="0.25">
      <c r="D2444" s="16"/>
      <c r="E2444" s="16"/>
      <c r="F2444" s="16"/>
      <c r="G2444" s="41"/>
    </row>
    <row r="2445" spans="4:7" x14ac:dyDescent="0.25">
      <c r="D2445" s="16"/>
      <c r="E2445" s="16"/>
      <c r="F2445" s="16"/>
      <c r="G2445" s="41"/>
    </row>
    <row r="2446" spans="4:7" x14ac:dyDescent="0.25">
      <c r="D2446" s="16"/>
      <c r="E2446" s="16"/>
      <c r="F2446" s="16"/>
      <c r="G2446" s="41"/>
    </row>
    <row r="2447" spans="4:7" x14ac:dyDescent="0.25">
      <c r="D2447" s="16"/>
      <c r="E2447" s="16"/>
      <c r="F2447" s="16"/>
      <c r="G2447" s="41"/>
    </row>
    <row r="2448" spans="4:7" x14ac:dyDescent="0.25">
      <c r="D2448" s="16"/>
      <c r="E2448" s="16"/>
      <c r="F2448" s="16"/>
      <c r="G2448" s="41"/>
    </row>
    <row r="2449" spans="4:7" x14ac:dyDescent="0.25">
      <c r="D2449" s="16"/>
      <c r="E2449" s="16"/>
      <c r="F2449" s="16"/>
      <c r="G2449" s="41"/>
    </row>
    <row r="2450" spans="4:7" x14ac:dyDescent="0.25">
      <c r="D2450" s="16"/>
      <c r="E2450" s="16"/>
      <c r="F2450" s="16"/>
      <c r="G2450" s="41"/>
    </row>
    <row r="2451" spans="4:7" x14ac:dyDescent="0.25">
      <c r="D2451" s="16"/>
      <c r="E2451" s="16"/>
      <c r="F2451" s="16"/>
      <c r="G2451" s="41"/>
    </row>
    <row r="2452" spans="4:7" x14ac:dyDescent="0.25">
      <c r="D2452" s="16"/>
      <c r="E2452" s="16"/>
      <c r="F2452" s="16"/>
      <c r="G2452" s="41"/>
    </row>
    <row r="2453" spans="4:7" x14ac:dyDescent="0.25">
      <c r="D2453" s="16"/>
      <c r="E2453" s="16"/>
      <c r="F2453" s="16"/>
      <c r="G2453" s="41"/>
    </row>
    <row r="2454" spans="4:7" x14ac:dyDescent="0.25">
      <c r="D2454" s="16"/>
      <c r="E2454" s="16"/>
      <c r="F2454" s="16"/>
      <c r="G2454" s="41"/>
    </row>
    <row r="2455" spans="4:7" x14ac:dyDescent="0.25">
      <c r="D2455" s="16"/>
      <c r="E2455" s="16"/>
      <c r="F2455" s="16"/>
      <c r="G2455" s="41"/>
    </row>
    <row r="2456" spans="4:7" x14ac:dyDescent="0.25">
      <c r="D2456" s="16"/>
      <c r="E2456" s="16"/>
      <c r="F2456" s="16"/>
      <c r="G2456" s="41"/>
    </row>
    <row r="2457" spans="4:7" x14ac:dyDescent="0.25">
      <c r="D2457" s="16"/>
      <c r="E2457" s="16"/>
      <c r="F2457" s="16"/>
      <c r="G2457" s="41"/>
    </row>
    <row r="2458" spans="4:7" x14ac:dyDescent="0.25">
      <c r="D2458" s="16"/>
      <c r="E2458" s="16"/>
      <c r="F2458" s="16"/>
      <c r="G2458" s="41"/>
    </row>
    <row r="2459" spans="4:7" x14ac:dyDescent="0.25">
      <c r="D2459" s="16"/>
      <c r="E2459" s="16"/>
      <c r="F2459" s="16"/>
      <c r="G2459" s="41"/>
    </row>
    <row r="2460" spans="4:7" x14ac:dyDescent="0.25">
      <c r="D2460" s="16"/>
      <c r="E2460" s="16"/>
      <c r="F2460" s="16"/>
      <c r="G2460" s="41"/>
    </row>
    <row r="2461" spans="4:7" x14ac:dyDescent="0.25">
      <c r="D2461" s="16"/>
      <c r="E2461" s="16"/>
      <c r="F2461" s="16"/>
      <c r="G2461" s="41"/>
    </row>
    <row r="2462" spans="4:7" x14ac:dyDescent="0.25">
      <c r="D2462" s="16"/>
      <c r="E2462" s="16"/>
      <c r="F2462" s="16"/>
      <c r="G2462" s="41"/>
    </row>
    <row r="2463" spans="4:7" x14ac:dyDescent="0.25">
      <c r="D2463" s="16"/>
      <c r="E2463" s="16"/>
      <c r="F2463" s="16"/>
      <c r="G2463" s="41"/>
    </row>
    <row r="2464" spans="4:7" x14ac:dyDescent="0.25">
      <c r="D2464" s="16"/>
      <c r="E2464" s="16"/>
      <c r="F2464" s="16"/>
      <c r="G2464" s="41"/>
    </row>
    <row r="2465" spans="4:7" x14ac:dyDescent="0.25">
      <c r="D2465" s="16"/>
      <c r="E2465" s="16"/>
      <c r="F2465" s="16"/>
      <c r="G2465" s="41"/>
    </row>
    <row r="2466" spans="4:7" x14ac:dyDescent="0.25">
      <c r="D2466" s="16"/>
      <c r="E2466" s="16"/>
      <c r="F2466" s="16"/>
      <c r="G2466" s="41"/>
    </row>
    <row r="2467" spans="4:7" x14ac:dyDescent="0.25">
      <c r="D2467" s="16"/>
      <c r="E2467" s="16"/>
      <c r="F2467" s="16"/>
      <c r="G2467" s="41"/>
    </row>
    <row r="2468" spans="4:7" x14ac:dyDescent="0.25">
      <c r="D2468" s="16"/>
      <c r="E2468" s="16"/>
      <c r="F2468" s="16"/>
      <c r="G2468" s="41"/>
    </row>
    <row r="2469" spans="4:7" x14ac:dyDescent="0.25">
      <c r="D2469" s="16"/>
      <c r="E2469" s="16"/>
      <c r="F2469" s="16"/>
      <c r="G2469" s="41"/>
    </row>
    <row r="2470" spans="4:7" x14ac:dyDescent="0.25">
      <c r="D2470" s="16"/>
      <c r="E2470" s="16"/>
      <c r="F2470" s="16"/>
      <c r="G2470" s="41"/>
    </row>
    <row r="2471" spans="4:7" x14ac:dyDescent="0.25">
      <c r="D2471" s="16"/>
      <c r="E2471" s="16"/>
      <c r="F2471" s="16"/>
      <c r="G2471" s="41"/>
    </row>
    <row r="2472" spans="4:7" x14ac:dyDescent="0.25">
      <c r="D2472" s="16"/>
      <c r="E2472" s="16"/>
      <c r="F2472" s="16"/>
      <c r="G2472" s="41"/>
    </row>
    <row r="2473" spans="4:7" x14ac:dyDescent="0.25">
      <c r="D2473" s="16"/>
      <c r="E2473" s="16"/>
      <c r="F2473" s="16"/>
      <c r="G2473" s="41"/>
    </row>
    <row r="2474" spans="4:7" x14ac:dyDescent="0.25">
      <c r="D2474" s="16"/>
      <c r="E2474" s="16"/>
      <c r="F2474" s="16"/>
      <c r="G2474" s="41"/>
    </row>
    <row r="2475" spans="4:7" x14ac:dyDescent="0.25">
      <c r="D2475" s="16"/>
      <c r="E2475" s="16"/>
      <c r="F2475" s="16"/>
      <c r="G2475" s="41"/>
    </row>
    <row r="2476" spans="4:7" x14ac:dyDescent="0.25">
      <c r="D2476" s="16"/>
      <c r="E2476" s="16"/>
      <c r="F2476" s="16"/>
      <c r="G2476" s="41"/>
    </row>
    <row r="2477" spans="4:7" x14ac:dyDescent="0.25">
      <c r="D2477" s="16"/>
      <c r="E2477" s="16"/>
      <c r="F2477" s="16"/>
      <c r="G2477" s="41"/>
    </row>
    <row r="2478" spans="4:7" x14ac:dyDescent="0.25">
      <c r="D2478" s="16"/>
      <c r="E2478" s="16"/>
      <c r="F2478" s="16"/>
      <c r="G2478" s="41"/>
    </row>
    <row r="2479" spans="4:7" x14ac:dyDescent="0.25">
      <c r="D2479" s="16"/>
      <c r="E2479" s="16"/>
      <c r="F2479" s="16"/>
      <c r="G2479" s="41"/>
    </row>
    <row r="2480" spans="4:7" x14ac:dyDescent="0.25">
      <c r="D2480" s="16"/>
      <c r="E2480" s="16"/>
      <c r="F2480" s="16"/>
      <c r="G2480" s="41"/>
    </row>
    <row r="2481" spans="4:7" x14ac:dyDescent="0.25">
      <c r="D2481" s="16"/>
      <c r="E2481" s="16"/>
      <c r="F2481" s="16"/>
      <c r="G2481" s="41"/>
    </row>
    <row r="2482" spans="4:7" x14ac:dyDescent="0.25">
      <c r="D2482" s="16"/>
      <c r="E2482" s="16"/>
      <c r="F2482" s="16"/>
      <c r="G2482" s="41"/>
    </row>
    <row r="2483" spans="4:7" x14ac:dyDescent="0.25">
      <c r="D2483" s="16"/>
      <c r="E2483" s="16"/>
      <c r="F2483" s="16"/>
      <c r="G2483" s="41"/>
    </row>
    <row r="2484" spans="4:7" x14ac:dyDescent="0.25">
      <c r="D2484" s="16"/>
      <c r="E2484" s="16"/>
      <c r="F2484" s="16"/>
      <c r="G2484" s="41"/>
    </row>
    <row r="2485" spans="4:7" x14ac:dyDescent="0.25">
      <c r="D2485" s="16"/>
      <c r="E2485" s="16"/>
      <c r="F2485" s="16"/>
      <c r="G2485" s="41"/>
    </row>
    <row r="2486" spans="4:7" x14ac:dyDescent="0.25">
      <c r="D2486" s="16"/>
      <c r="E2486" s="16"/>
      <c r="F2486" s="16"/>
      <c r="G2486" s="41"/>
    </row>
    <row r="2487" spans="4:7" x14ac:dyDescent="0.25">
      <c r="D2487" s="16"/>
      <c r="E2487" s="16"/>
      <c r="F2487" s="16"/>
      <c r="G2487" s="41"/>
    </row>
    <row r="2488" spans="4:7" x14ac:dyDescent="0.25">
      <c r="D2488" s="16"/>
      <c r="E2488" s="16"/>
      <c r="F2488" s="16"/>
      <c r="G2488" s="41"/>
    </row>
    <row r="2489" spans="4:7" x14ac:dyDescent="0.25">
      <c r="D2489" s="16"/>
      <c r="E2489" s="16"/>
      <c r="F2489" s="16"/>
      <c r="G2489" s="41"/>
    </row>
    <row r="2490" spans="4:7" x14ac:dyDescent="0.25">
      <c r="D2490" s="16"/>
      <c r="E2490" s="16"/>
      <c r="F2490" s="16"/>
      <c r="G2490" s="41"/>
    </row>
    <row r="2491" spans="4:7" x14ac:dyDescent="0.25">
      <c r="D2491" s="16"/>
      <c r="E2491" s="16"/>
      <c r="F2491" s="16"/>
      <c r="G2491" s="41"/>
    </row>
    <row r="2492" spans="4:7" x14ac:dyDescent="0.25">
      <c r="D2492" s="16"/>
      <c r="E2492" s="16"/>
      <c r="F2492" s="16"/>
      <c r="G2492" s="41"/>
    </row>
    <row r="2493" spans="4:7" x14ac:dyDescent="0.25">
      <c r="D2493" s="16"/>
      <c r="E2493" s="16"/>
      <c r="F2493" s="16"/>
      <c r="G2493" s="41"/>
    </row>
    <row r="2494" spans="4:7" x14ac:dyDescent="0.25">
      <c r="D2494" s="16"/>
      <c r="E2494" s="16"/>
      <c r="F2494" s="16"/>
      <c r="G2494" s="41"/>
    </row>
    <row r="2495" spans="4:7" x14ac:dyDescent="0.25">
      <c r="D2495" s="16"/>
      <c r="E2495" s="16"/>
      <c r="F2495" s="16"/>
      <c r="G2495" s="41"/>
    </row>
    <row r="2496" spans="4:7" x14ac:dyDescent="0.25">
      <c r="D2496" s="16"/>
      <c r="E2496" s="16"/>
      <c r="F2496" s="16"/>
      <c r="G2496" s="41"/>
    </row>
    <row r="2497" spans="4:7" x14ac:dyDescent="0.25">
      <c r="D2497" s="16"/>
      <c r="E2497" s="16"/>
      <c r="F2497" s="16"/>
      <c r="G2497" s="41"/>
    </row>
    <row r="2498" spans="4:7" x14ac:dyDescent="0.25">
      <c r="D2498" s="16"/>
      <c r="E2498" s="16"/>
      <c r="F2498" s="16"/>
      <c r="G2498" s="41"/>
    </row>
    <row r="2499" spans="4:7" x14ac:dyDescent="0.25">
      <c r="D2499" s="16"/>
      <c r="E2499" s="16"/>
      <c r="F2499" s="16"/>
      <c r="G2499" s="41"/>
    </row>
    <row r="2500" spans="4:7" x14ac:dyDescent="0.25">
      <c r="D2500" s="16"/>
      <c r="E2500" s="16"/>
      <c r="F2500" s="16"/>
      <c r="G2500" s="41"/>
    </row>
    <row r="2501" spans="4:7" x14ac:dyDescent="0.25">
      <c r="D2501" s="16"/>
      <c r="E2501" s="16"/>
      <c r="F2501" s="16"/>
      <c r="G2501" s="41"/>
    </row>
    <row r="2502" spans="4:7" x14ac:dyDescent="0.25">
      <c r="D2502" s="16"/>
      <c r="E2502" s="16"/>
      <c r="F2502" s="16"/>
      <c r="G2502" s="41"/>
    </row>
    <row r="2503" spans="4:7" x14ac:dyDescent="0.25">
      <c r="D2503" s="16"/>
      <c r="E2503" s="16"/>
      <c r="F2503" s="16"/>
      <c r="G2503" s="41"/>
    </row>
    <row r="2504" spans="4:7" x14ac:dyDescent="0.25">
      <c r="D2504" s="16"/>
      <c r="E2504" s="16"/>
      <c r="F2504" s="16"/>
      <c r="G2504" s="41"/>
    </row>
    <row r="2505" spans="4:7" x14ac:dyDescent="0.25">
      <c r="D2505" s="16"/>
      <c r="E2505" s="16"/>
      <c r="F2505" s="16"/>
      <c r="G2505" s="41"/>
    </row>
    <row r="2506" spans="4:7" x14ac:dyDescent="0.25">
      <c r="D2506" s="16"/>
      <c r="E2506" s="16"/>
      <c r="F2506" s="16"/>
      <c r="G2506" s="41"/>
    </row>
    <row r="2507" spans="4:7" x14ac:dyDescent="0.25">
      <c r="D2507" s="16"/>
      <c r="E2507" s="16"/>
      <c r="F2507" s="16"/>
      <c r="G2507" s="41"/>
    </row>
    <row r="2508" spans="4:7" x14ac:dyDescent="0.25">
      <c r="D2508" s="16"/>
      <c r="E2508" s="16"/>
      <c r="F2508" s="16"/>
      <c r="G2508" s="41"/>
    </row>
    <row r="2509" spans="4:7" x14ac:dyDescent="0.25">
      <c r="D2509" s="16"/>
      <c r="E2509" s="16"/>
      <c r="F2509" s="16"/>
      <c r="G2509" s="41"/>
    </row>
    <row r="2510" spans="4:7" x14ac:dyDescent="0.25">
      <c r="D2510" s="16"/>
      <c r="E2510" s="16"/>
      <c r="F2510" s="16"/>
      <c r="G2510" s="41"/>
    </row>
    <row r="2511" spans="4:7" x14ac:dyDescent="0.25">
      <c r="D2511" s="16"/>
      <c r="E2511" s="16"/>
      <c r="F2511" s="16"/>
      <c r="G2511" s="41"/>
    </row>
    <row r="2512" spans="4:7" x14ac:dyDescent="0.25">
      <c r="D2512" s="16"/>
      <c r="E2512" s="16"/>
      <c r="F2512" s="16"/>
      <c r="G2512" s="41"/>
    </row>
    <row r="2513" spans="4:7" x14ac:dyDescent="0.25">
      <c r="D2513" s="16"/>
      <c r="E2513" s="16"/>
      <c r="F2513" s="16"/>
      <c r="G2513" s="41"/>
    </row>
    <row r="2514" spans="4:7" x14ac:dyDescent="0.25">
      <c r="D2514" s="16"/>
      <c r="E2514" s="16"/>
      <c r="F2514" s="16"/>
      <c r="G2514" s="41"/>
    </row>
    <row r="2515" spans="4:7" x14ac:dyDescent="0.25">
      <c r="D2515" s="16"/>
      <c r="E2515" s="16"/>
      <c r="F2515" s="16"/>
      <c r="G2515" s="41"/>
    </row>
    <row r="2516" spans="4:7" x14ac:dyDescent="0.25">
      <c r="D2516" s="16"/>
      <c r="E2516" s="16"/>
      <c r="F2516" s="16"/>
      <c r="G2516" s="41"/>
    </row>
    <row r="2517" spans="4:7" x14ac:dyDescent="0.25">
      <c r="D2517" s="16"/>
      <c r="E2517" s="16"/>
      <c r="F2517" s="16"/>
      <c r="G2517" s="41"/>
    </row>
    <row r="2518" spans="4:7" x14ac:dyDescent="0.25">
      <c r="D2518" s="16"/>
      <c r="E2518" s="16"/>
      <c r="F2518" s="16"/>
      <c r="G2518" s="41"/>
    </row>
    <row r="2519" spans="4:7" x14ac:dyDescent="0.25">
      <c r="D2519" s="16"/>
      <c r="E2519" s="16"/>
      <c r="F2519" s="16"/>
      <c r="G2519" s="41"/>
    </row>
    <row r="2520" spans="4:7" x14ac:dyDescent="0.25">
      <c r="D2520" s="16"/>
      <c r="E2520" s="16"/>
      <c r="F2520" s="16"/>
      <c r="G2520" s="41"/>
    </row>
    <row r="2521" spans="4:7" x14ac:dyDescent="0.25">
      <c r="D2521" s="16"/>
      <c r="E2521" s="16"/>
      <c r="F2521" s="16"/>
      <c r="G2521" s="41"/>
    </row>
    <row r="2522" spans="4:7" x14ac:dyDescent="0.25">
      <c r="D2522" s="16"/>
      <c r="E2522" s="16"/>
      <c r="F2522" s="16"/>
      <c r="G2522" s="41"/>
    </row>
    <row r="2523" spans="4:7" x14ac:dyDescent="0.25">
      <c r="D2523" s="16"/>
      <c r="E2523" s="16"/>
      <c r="F2523" s="16"/>
      <c r="G2523" s="41"/>
    </row>
    <row r="2524" spans="4:7" x14ac:dyDescent="0.25">
      <c r="D2524" s="16"/>
      <c r="E2524" s="16"/>
      <c r="F2524" s="16"/>
      <c r="G2524" s="41"/>
    </row>
    <row r="2525" spans="4:7" x14ac:dyDescent="0.25">
      <c r="D2525" s="16"/>
      <c r="E2525" s="16"/>
      <c r="F2525" s="16"/>
      <c r="G2525" s="41"/>
    </row>
    <row r="2526" spans="4:7" x14ac:dyDescent="0.25">
      <c r="D2526" s="16"/>
      <c r="E2526" s="16"/>
      <c r="F2526" s="16"/>
      <c r="G2526" s="41"/>
    </row>
    <row r="2527" spans="4:7" x14ac:dyDescent="0.25">
      <c r="D2527" s="16"/>
      <c r="E2527" s="16"/>
      <c r="F2527" s="16"/>
      <c r="G2527" s="41"/>
    </row>
    <row r="2528" spans="4:7" x14ac:dyDescent="0.25">
      <c r="D2528" s="16"/>
      <c r="E2528" s="16"/>
      <c r="F2528" s="16"/>
      <c r="G2528" s="41"/>
    </row>
    <row r="2529" spans="4:7" x14ac:dyDescent="0.25">
      <c r="D2529" s="16"/>
      <c r="E2529" s="16"/>
      <c r="F2529" s="16"/>
      <c r="G2529" s="41"/>
    </row>
    <row r="2530" spans="4:7" x14ac:dyDescent="0.25">
      <c r="D2530" s="16"/>
      <c r="E2530" s="16"/>
      <c r="F2530" s="16"/>
      <c r="G2530" s="41"/>
    </row>
    <row r="2531" spans="4:7" x14ac:dyDescent="0.25">
      <c r="D2531" s="16"/>
      <c r="E2531" s="16"/>
      <c r="F2531" s="16"/>
      <c r="G2531" s="41"/>
    </row>
    <row r="2532" spans="4:7" x14ac:dyDescent="0.25">
      <c r="D2532" s="16"/>
      <c r="E2532" s="16"/>
      <c r="F2532" s="16"/>
      <c r="G2532" s="41"/>
    </row>
    <row r="2533" spans="4:7" x14ac:dyDescent="0.25">
      <c r="D2533" s="16"/>
      <c r="E2533" s="16"/>
      <c r="F2533" s="16"/>
      <c r="G2533" s="41"/>
    </row>
    <row r="2534" spans="4:7" x14ac:dyDescent="0.25">
      <c r="D2534" s="16"/>
      <c r="E2534" s="16"/>
      <c r="F2534" s="16"/>
      <c r="G2534" s="41"/>
    </row>
    <row r="2535" spans="4:7" x14ac:dyDescent="0.25">
      <c r="D2535" s="16"/>
      <c r="E2535" s="16"/>
      <c r="F2535" s="16"/>
      <c r="G2535" s="41"/>
    </row>
    <row r="2536" spans="4:7" x14ac:dyDescent="0.25">
      <c r="D2536" s="16"/>
      <c r="E2536" s="16"/>
      <c r="F2536" s="16"/>
      <c r="G2536" s="41"/>
    </row>
    <row r="2537" spans="4:7" x14ac:dyDescent="0.25">
      <c r="D2537" s="16"/>
      <c r="E2537" s="16"/>
      <c r="F2537" s="16"/>
      <c r="G2537" s="41"/>
    </row>
    <row r="2538" spans="4:7" x14ac:dyDescent="0.25">
      <c r="D2538" s="16"/>
      <c r="E2538" s="16"/>
      <c r="F2538" s="16"/>
      <c r="G2538" s="41"/>
    </row>
    <row r="2539" spans="4:7" x14ac:dyDescent="0.25">
      <c r="D2539" s="16"/>
      <c r="E2539" s="16"/>
      <c r="F2539" s="16"/>
      <c r="G2539" s="41"/>
    </row>
    <row r="2540" spans="4:7" x14ac:dyDescent="0.25">
      <c r="D2540" s="16"/>
      <c r="E2540" s="16"/>
      <c r="F2540" s="16"/>
      <c r="G2540" s="41"/>
    </row>
    <row r="2541" spans="4:7" x14ac:dyDescent="0.25">
      <c r="D2541" s="16"/>
      <c r="E2541" s="16"/>
      <c r="F2541" s="16"/>
      <c r="G2541" s="41"/>
    </row>
    <row r="2542" spans="4:7" x14ac:dyDescent="0.25">
      <c r="D2542" s="16"/>
      <c r="E2542" s="16"/>
      <c r="F2542" s="16"/>
      <c r="G2542" s="41"/>
    </row>
    <row r="2543" spans="4:7" x14ac:dyDescent="0.25">
      <c r="D2543" s="16"/>
      <c r="E2543" s="16"/>
      <c r="F2543" s="16"/>
      <c r="G2543" s="41"/>
    </row>
    <row r="2544" spans="4:7" x14ac:dyDescent="0.25">
      <c r="D2544" s="16"/>
      <c r="E2544" s="16"/>
      <c r="F2544" s="16"/>
      <c r="G2544" s="41"/>
    </row>
    <row r="2545" spans="4:7" x14ac:dyDescent="0.25">
      <c r="D2545" s="16"/>
      <c r="E2545" s="16"/>
      <c r="F2545" s="16"/>
      <c r="G2545" s="41"/>
    </row>
    <row r="2546" spans="4:7" x14ac:dyDescent="0.25">
      <c r="D2546" s="16"/>
      <c r="E2546" s="16"/>
      <c r="F2546" s="16"/>
      <c r="G2546" s="41"/>
    </row>
    <row r="2547" spans="4:7" x14ac:dyDescent="0.25">
      <c r="D2547" s="16"/>
      <c r="E2547" s="16"/>
      <c r="F2547" s="16"/>
      <c r="G2547" s="41"/>
    </row>
    <row r="2548" spans="4:7" x14ac:dyDescent="0.25">
      <c r="D2548" s="16"/>
      <c r="E2548" s="16"/>
      <c r="F2548" s="16"/>
      <c r="G2548" s="41"/>
    </row>
    <row r="2549" spans="4:7" x14ac:dyDescent="0.25">
      <c r="D2549" s="16"/>
      <c r="E2549" s="16"/>
      <c r="F2549" s="16"/>
      <c r="G2549" s="41"/>
    </row>
    <row r="2550" spans="4:7" x14ac:dyDescent="0.25">
      <c r="D2550" s="16"/>
      <c r="E2550" s="16"/>
      <c r="F2550" s="16"/>
      <c r="G2550" s="41"/>
    </row>
    <row r="2551" spans="4:7" x14ac:dyDescent="0.25">
      <c r="D2551" s="16"/>
      <c r="E2551" s="16"/>
      <c r="F2551" s="16"/>
      <c r="G2551" s="41"/>
    </row>
    <row r="2552" spans="4:7" x14ac:dyDescent="0.25">
      <c r="D2552" s="16"/>
      <c r="E2552" s="16"/>
      <c r="F2552" s="16"/>
      <c r="G2552" s="41"/>
    </row>
    <row r="2553" spans="4:7" x14ac:dyDescent="0.25">
      <c r="D2553" s="16"/>
      <c r="E2553" s="16"/>
      <c r="F2553" s="16"/>
      <c r="G2553" s="41"/>
    </row>
    <row r="2554" spans="4:7" x14ac:dyDescent="0.25">
      <c r="D2554" s="16"/>
      <c r="E2554" s="16"/>
      <c r="F2554" s="16"/>
      <c r="G2554" s="41"/>
    </row>
    <row r="2555" spans="4:7" x14ac:dyDescent="0.25">
      <c r="D2555" s="16"/>
      <c r="E2555" s="16"/>
      <c r="F2555" s="16"/>
      <c r="G2555" s="41"/>
    </row>
    <row r="2556" spans="4:7" x14ac:dyDescent="0.25">
      <c r="D2556" s="16"/>
      <c r="E2556" s="16"/>
      <c r="F2556" s="16"/>
      <c r="G2556" s="41"/>
    </row>
    <row r="2557" spans="4:7" x14ac:dyDescent="0.25">
      <c r="D2557" s="16"/>
      <c r="E2557" s="16"/>
      <c r="F2557" s="16"/>
      <c r="G2557" s="41"/>
    </row>
    <row r="2558" spans="4:7" x14ac:dyDescent="0.25">
      <c r="D2558" s="16"/>
      <c r="E2558" s="16"/>
      <c r="F2558" s="16"/>
      <c r="G2558" s="41"/>
    </row>
    <row r="2559" spans="4:7" x14ac:dyDescent="0.25">
      <c r="D2559" s="16"/>
      <c r="E2559" s="16"/>
      <c r="F2559" s="16"/>
      <c r="G2559" s="41"/>
    </row>
    <row r="2560" spans="4:7" x14ac:dyDescent="0.25">
      <c r="D2560" s="16"/>
      <c r="E2560" s="16"/>
      <c r="F2560" s="16"/>
      <c r="G2560" s="41"/>
    </row>
    <row r="2561" spans="4:7" x14ac:dyDescent="0.25">
      <c r="D2561" s="16"/>
      <c r="E2561" s="16"/>
      <c r="F2561" s="16"/>
      <c r="G2561" s="41"/>
    </row>
    <row r="2562" spans="4:7" x14ac:dyDescent="0.25">
      <c r="D2562" s="16"/>
      <c r="E2562" s="16"/>
      <c r="F2562" s="16"/>
      <c r="G2562" s="41"/>
    </row>
    <row r="2563" spans="4:7" x14ac:dyDescent="0.25">
      <c r="D2563" s="16"/>
      <c r="E2563" s="16"/>
      <c r="F2563" s="16"/>
      <c r="G2563" s="41"/>
    </row>
    <row r="2564" spans="4:7" x14ac:dyDescent="0.25">
      <c r="D2564" s="16"/>
      <c r="E2564" s="16"/>
      <c r="F2564" s="16"/>
      <c r="G2564" s="41"/>
    </row>
    <row r="2565" spans="4:7" x14ac:dyDescent="0.25">
      <c r="D2565" s="16"/>
      <c r="E2565" s="16"/>
      <c r="F2565" s="16"/>
      <c r="G2565" s="41"/>
    </row>
    <row r="2566" spans="4:7" x14ac:dyDescent="0.25">
      <c r="D2566" s="16"/>
      <c r="E2566" s="16"/>
      <c r="F2566" s="16"/>
      <c r="G2566" s="41"/>
    </row>
    <row r="2567" spans="4:7" x14ac:dyDescent="0.25">
      <c r="D2567" s="16"/>
      <c r="E2567" s="16"/>
      <c r="F2567" s="16"/>
      <c r="G2567" s="41"/>
    </row>
    <row r="2568" spans="4:7" x14ac:dyDescent="0.25">
      <c r="D2568" s="16"/>
      <c r="E2568" s="16"/>
      <c r="F2568" s="16"/>
      <c r="G2568" s="41"/>
    </row>
    <row r="2569" spans="4:7" x14ac:dyDescent="0.25">
      <c r="D2569" s="16"/>
      <c r="E2569" s="16"/>
      <c r="F2569" s="16"/>
      <c r="G2569" s="41"/>
    </row>
    <row r="2570" spans="4:7" x14ac:dyDescent="0.25">
      <c r="D2570" s="16"/>
      <c r="E2570" s="16"/>
      <c r="F2570" s="16"/>
      <c r="G2570" s="41"/>
    </row>
    <row r="2571" spans="4:7" x14ac:dyDescent="0.25">
      <c r="D2571" s="16"/>
      <c r="E2571" s="16"/>
      <c r="F2571" s="16"/>
      <c r="G2571" s="41"/>
    </row>
    <row r="2572" spans="4:7" x14ac:dyDescent="0.25">
      <c r="D2572" s="16"/>
      <c r="E2572" s="16"/>
      <c r="F2572" s="16"/>
      <c r="G2572" s="41"/>
    </row>
    <row r="2573" spans="4:7" x14ac:dyDescent="0.25">
      <c r="D2573" s="16"/>
      <c r="E2573" s="16"/>
      <c r="F2573" s="16"/>
      <c r="G2573" s="41"/>
    </row>
    <row r="2574" spans="4:7" x14ac:dyDescent="0.25">
      <c r="D2574" s="16"/>
      <c r="E2574" s="16"/>
      <c r="F2574" s="16"/>
      <c r="G2574" s="41"/>
    </row>
    <row r="2575" spans="4:7" x14ac:dyDescent="0.25">
      <c r="D2575" s="16"/>
      <c r="E2575" s="16"/>
      <c r="F2575" s="16"/>
      <c r="G2575" s="41"/>
    </row>
    <row r="2576" spans="4:7" x14ac:dyDescent="0.25">
      <c r="D2576" s="16"/>
      <c r="E2576" s="16"/>
      <c r="F2576" s="16"/>
      <c r="G2576" s="41"/>
    </row>
    <row r="2577" spans="4:7" x14ac:dyDescent="0.25">
      <c r="D2577" s="16"/>
      <c r="E2577" s="16"/>
      <c r="F2577" s="16"/>
      <c r="G2577" s="41"/>
    </row>
    <row r="2578" spans="4:7" x14ac:dyDescent="0.25">
      <c r="D2578" s="16"/>
      <c r="E2578" s="16"/>
      <c r="F2578" s="16"/>
      <c r="G2578" s="41"/>
    </row>
    <row r="2579" spans="4:7" x14ac:dyDescent="0.25">
      <c r="D2579" s="16"/>
      <c r="E2579" s="16"/>
      <c r="F2579" s="16"/>
      <c r="G2579" s="41"/>
    </row>
    <row r="2580" spans="4:7" x14ac:dyDescent="0.25">
      <c r="D2580" s="16"/>
      <c r="E2580" s="16"/>
      <c r="F2580" s="16"/>
      <c r="G2580" s="41"/>
    </row>
    <row r="2581" spans="4:7" x14ac:dyDescent="0.25">
      <c r="D2581" s="16"/>
      <c r="E2581" s="16"/>
      <c r="F2581" s="16"/>
      <c r="G2581" s="41"/>
    </row>
    <row r="2582" spans="4:7" x14ac:dyDescent="0.25">
      <c r="D2582" s="16"/>
      <c r="E2582" s="16"/>
      <c r="F2582" s="16"/>
      <c r="G2582" s="41"/>
    </row>
    <row r="2583" spans="4:7" x14ac:dyDescent="0.25">
      <c r="D2583" s="16"/>
      <c r="E2583" s="16"/>
      <c r="F2583" s="16"/>
      <c r="G2583" s="41"/>
    </row>
    <row r="2584" spans="4:7" x14ac:dyDescent="0.25">
      <c r="D2584" s="16"/>
      <c r="E2584" s="16"/>
      <c r="F2584" s="16"/>
      <c r="G2584" s="41"/>
    </row>
    <row r="2585" spans="4:7" x14ac:dyDescent="0.25">
      <c r="D2585" s="16"/>
      <c r="E2585" s="16"/>
      <c r="F2585" s="16"/>
      <c r="G2585" s="41"/>
    </row>
    <row r="2586" spans="4:7" x14ac:dyDescent="0.25">
      <c r="D2586" s="16"/>
      <c r="E2586" s="16"/>
      <c r="F2586" s="16"/>
      <c r="G2586" s="41"/>
    </row>
    <row r="2587" spans="4:7" x14ac:dyDescent="0.25">
      <c r="D2587" s="16"/>
      <c r="E2587" s="16"/>
      <c r="F2587" s="16"/>
      <c r="G2587" s="41"/>
    </row>
    <row r="2588" spans="4:7" x14ac:dyDescent="0.25">
      <c r="D2588" s="16"/>
      <c r="E2588" s="16"/>
      <c r="F2588" s="16"/>
      <c r="G2588" s="41"/>
    </row>
    <row r="2589" spans="4:7" x14ac:dyDescent="0.25">
      <c r="D2589" s="16"/>
      <c r="E2589" s="16"/>
      <c r="F2589" s="16"/>
      <c r="G2589" s="41"/>
    </row>
    <row r="2590" spans="4:7" x14ac:dyDescent="0.25">
      <c r="D2590" s="16"/>
      <c r="E2590" s="16"/>
      <c r="F2590" s="16"/>
      <c r="G2590" s="41"/>
    </row>
    <row r="2591" spans="4:7" x14ac:dyDescent="0.25">
      <c r="D2591" s="16"/>
      <c r="E2591" s="16"/>
      <c r="F2591" s="16"/>
      <c r="G2591" s="41"/>
    </row>
    <row r="2592" spans="4:7" x14ac:dyDescent="0.25">
      <c r="D2592" s="16"/>
      <c r="E2592" s="16"/>
      <c r="F2592" s="16"/>
      <c r="G2592" s="41"/>
    </row>
    <row r="2593" spans="4:7" x14ac:dyDescent="0.25">
      <c r="D2593" s="16"/>
      <c r="E2593" s="16"/>
      <c r="F2593" s="16"/>
      <c r="G2593" s="41"/>
    </row>
    <row r="2594" spans="4:7" x14ac:dyDescent="0.25">
      <c r="D2594" s="16"/>
      <c r="E2594" s="16"/>
      <c r="F2594" s="16"/>
      <c r="G2594" s="41"/>
    </row>
    <row r="2595" spans="4:7" x14ac:dyDescent="0.25">
      <c r="D2595" s="16"/>
      <c r="E2595" s="16"/>
      <c r="F2595" s="16"/>
      <c r="G2595" s="41"/>
    </row>
    <row r="2596" spans="4:7" x14ac:dyDescent="0.25">
      <c r="D2596" s="16"/>
      <c r="E2596" s="16"/>
      <c r="F2596" s="16"/>
      <c r="G2596" s="41"/>
    </row>
    <row r="2597" spans="4:7" x14ac:dyDescent="0.25">
      <c r="D2597" s="16"/>
      <c r="E2597" s="16"/>
      <c r="F2597" s="16"/>
      <c r="G2597" s="41"/>
    </row>
    <row r="2598" spans="4:7" x14ac:dyDescent="0.25">
      <c r="D2598" s="16"/>
      <c r="E2598" s="16"/>
      <c r="F2598" s="16"/>
      <c r="G2598" s="41"/>
    </row>
    <row r="2599" spans="4:7" x14ac:dyDescent="0.25">
      <c r="D2599" s="16"/>
      <c r="E2599" s="16"/>
      <c r="F2599" s="16"/>
      <c r="G2599" s="41"/>
    </row>
    <row r="2600" spans="4:7" x14ac:dyDescent="0.25">
      <c r="D2600" s="16"/>
      <c r="E2600" s="16"/>
      <c r="F2600" s="16"/>
      <c r="G2600" s="41"/>
    </row>
    <row r="2601" spans="4:7" x14ac:dyDescent="0.25">
      <c r="D2601" s="16"/>
      <c r="E2601" s="16"/>
      <c r="F2601" s="16"/>
      <c r="G2601" s="41"/>
    </row>
    <row r="2602" spans="4:7" x14ac:dyDescent="0.25">
      <c r="D2602" s="16"/>
      <c r="E2602" s="16"/>
      <c r="F2602" s="16"/>
      <c r="G2602" s="41"/>
    </row>
    <row r="2603" spans="4:7" x14ac:dyDescent="0.25">
      <c r="D2603" s="16"/>
      <c r="E2603" s="16"/>
      <c r="F2603" s="16"/>
      <c r="G2603" s="41"/>
    </row>
    <row r="2604" spans="4:7" x14ac:dyDescent="0.25">
      <c r="D2604" s="16"/>
      <c r="E2604" s="16"/>
      <c r="F2604" s="16"/>
      <c r="G2604" s="41"/>
    </row>
    <row r="2605" spans="4:7" x14ac:dyDescent="0.25">
      <c r="D2605" s="16"/>
      <c r="E2605" s="16"/>
      <c r="F2605" s="16"/>
      <c r="G2605" s="41"/>
    </row>
    <row r="2606" spans="4:7" x14ac:dyDescent="0.25">
      <c r="D2606" s="16"/>
      <c r="E2606" s="16"/>
      <c r="F2606" s="16"/>
      <c r="G2606" s="41"/>
    </row>
    <row r="2607" spans="4:7" x14ac:dyDescent="0.25">
      <c r="D2607" s="16"/>
      <c r="E2607" s="16"/>
      <c r="F2607" s="16"/>
      <c r="G2607" s="41"/>
    </row>
    <row r="2608" spans="4:7" x14ac:dyDescent="0.25">
      <c r="D2608" s="16"/>
      <c r="E2608" s="16"/>
      <c r="F2608" s="16"/>
      <c r="G2608" s="41"/>
    </row>
    <row r="2609" spans="4:7" x14ac:dyDescent="0.25">
      <c r="D2609" s="16"/>
      <c r="E2609" s="16"/>
      <c r="F2609" s="16"/>
      <c r="G2609" s="41"/>
    </row>
    <row r="2610" spans="4:7" x14ac:dyDescent="0.25">
      <c r="D2610" s="16"/>
      <c r="E2610" s="16"/>
      <c r="F2610" s="16"/>
      <c r="G2610" s="41"/>
    </row>
    <row r="2611" spans="4:7" x14ac:dyDescent="0.25">
      <c r="D2611" s="16"/>
      <c r="E2611" s="16"/>
      <c r="F2611" s="16"/>
      <c r="G2611" s="41"/>
    </row>
    <row r="2612" spans="4:7" x14ac:dyDescent="0.25">
      <c r="D2612" s="16"/>
      <c r="E2612" s="16"/>
      <c r="F2612" s="16"/>
      <c r="G2612" s="41"/>
    </row>
    <row r="2613" spans="4:7" x14ac:dyDescent="0.25">
      <c r="D2613" s="16"/>
      <c r="E2613" s="16"/>
      <c r="F2613" s="16"/>
      <c r="G2613" s="41"/>
    </row>
    <row r="2614" spans="4:7" x14ac:dyDescent="0.25">
      <c r="D2614" s="16"/>
      <c r="E2614" s="16"/>
      <c r="F2614" s="16"/>
      <c r="G2614" s="41"/>
    </row>
    <row r="2615" spans="4:7" x14ac:dyDescent="0.25">
      <c r="D2615" s="16"/>
      <c r="E2615" s="16"/>
      <c r="F2615" s="16"/>
      <c r="G2615" s="41"/>
    </row>
    <row r="2616" spans="4:7" x14ac:dyDescent="0.25">
      <c r="D2616" s="16"/>
      <c r="E2616" s="16"/>
      <c r="F2616" s="16"/>
      <c r="G2616" s="41"/>
    </row>
    <row r="2617" spans="4:7" x14ac:dyDescent="0.25">
      <c r="D2617" s="16"/>
      <c r="E2617" s="16"/>
      <c r="F2617" s="16"/>
      <c r="G2617" s="41"/>
    </row>
    <row r="2618" spans="4:7" x14ac:dyDescent="0.25">
      <c r="D2618" s="16"/>
      <c r="E2618" s="16"/>
      <c r="F2618" s="16"/>
      <c r="G2618" s="41"/>
    </row>
    <row r="2619" spans="4:7" x14ac:dyDescent="0.25">
      <c r="D2619" s="16"/>
      <c r="E2619" s="16"/>
      <c r="F2619" s="16"/>
      <c r="G2619" s="41"/>
    </row>
    <row r="2620" spans="4:7" x14ac:dyDescent="0.25">
      <c r="D2620" s="16"/>
      <c r="E2620" s="16"/>
      <c r="F2620" s="16"/>
      <c r="G2620" s="41"/>
    </row>
    <row r="2621" spans="4:7" x14ac:dyDescent="0.25">
      <c r="D2621" s="16"/>
      <c r="E2621" s="16"/>
      <c r="F2621" s="16"/>
      <c r="G2621" s="41"/>
    </row>
    <row r="2622" spans="4:7" x14ac:dyDescent="0.25">
      <c r="D2622" s="16"/>
      <c r="E2622" s="16"/>
      <c r="F2622" s="16"/>
      <c r="G2622" s="41"/>
    </row>
    <row r="2623" spans="4:7" x14ac:dyDescent="0.25">
      <c r="D2623" s="16"/>
      <c r="E2623" s="16"/>
      <c r="F2623" s="16"/>
      <c r="G2623" s="41"/>
    </row>
    <row r="2624" spans="4:7" x14ac:dyDescent="0.25">
      <c r="D2624" s="16"/>
      <c r="E2624" s="16"/>
      <c r="F2624" s="16"/>
      <c r="G2624" s="41"/>
    </row>
    <row r="2625" spans="4:7" x14ac:dyDescent="0.25">
      <c r="D2625" s="16"/>
      <c r="E2625" s="16"/>
      <c r="F2625" s="16"/>
      <c r="G2625" s="41"/>
    </row>
    <row r="2626" spans="4:7" x14ac:dyDescent="0.25">
      <c r="D2626" s="16"/>
      <c r="E2626" s="16"/>
      <c r="F2626" s="16"/>
      <c r="G2626" s="41"/>
    </row>
    <row r="2627" spans="4:7" x14ac:dyDescent="0.25">
      <c r="D2627" s="16"/>
      <c r="E2627" s="16"/>
      <c r="F2627" s="16"/>
      <c r="G2627" s="41"/>
    </row>
    <row r="2628" spans="4:7" x14ac:dyDescent="0.25">
      <c r="D2628" s="16"/>
      <c r="E2628" s="16"/>
      <c r="F2628" s="16"/>
      <c r="G2628" s="41"/>
    </row>
    <row r="2629" spans="4:7" x14ac:dyDescent="0.25">
      <c r="D2629" s="16"/>
      <c r="E2629" s="16"/>
      <c r="F2629" s="16"/>
      <c r="G2629" s="41"/>
    </row>
    <row r="2630" spans="4:7" x14ac:dyDescent="0.25">
      <c r="D2630" s="16"/>
      <c r="E2630" s="16"/>
      <c r="F2630" s="16"/>
      <c r="G2630" s="41"/>
    </row>
    <row r="2631" spans="4:7" x14ac:dyDescent="0.25">
      <c r="D2631" s="16"/>
      <c r="E2631" s="16"/>
      <c r="F2631" s="16"/>
      <c r="G2631" s="41"/>
    </row>
    <row r="2632" spans="4:7" x14ac:dyDescent="0.25">
      <c r="D2632" s="16"/>
      <c r="E2632" s="16"/>
      <c r="F2632" s="16"/>
      <c r="G2632" s="41"/>
    </row>
    <row r="2633" spans="4:7" x14ac:dyDescent="0.25">
      <c r="D2633" s="16"/>
      <c r="E2633" s="16"/>
      <c r="F2633" s="16"/>
      <c r="G2633" s="41"/>
    </row>
    <row r="2634" spans="4:7" x14ac:dyDescent="0.25">
      <c r="D2634" s="16"/>
      <c r="E2634" s="16"/>
      <c r="F2634" s="16"/>
      <c r="G2634" s="41"/>
    </row>
    <row r="2635" spans="4:7" x14ac:dyDescent="0.25">
      <c r="D2635" s="16"/>
      <c r="E2635" s="16"/>
      <c r="F2635" s="16"/>
      <c r="G2635" s="41"/>
    </row>
    <row r="2636" spans="4:7" x14ac:dyDescent="0.25">
      <c r="D2636" s="16"/>
      <c r="E2636" s="16"/>
      <c r="F2636" s="16"/>
      <c r="G2636" s="41"/>
    </row>
    <row r="2637" spans="4:7" x14ac:dyDescent="0.25">
      <c r="D2637" s="16"/>
      <c r="E2637" s="16"/>
      <c r="F2637" s="16"/>
      <c r="G2637" s="41"/>
    </row>
    <row r="2638" spans="4:7" x14ac:dyDescent="0.25">
      <c r="D2638" s="16"/>
      <c r="E2638" s="16"/>
      <c r="F2638" s="16"/>
      <c r="G2638" s="41"/>
    </row>
    <row r="2639" spans="4:7" x14ac:dyDescent="0.25">
      <c r="D2639" s="16"/>
      <c r="E2639" s="16"/>
      <c r="F2639" s="16"/>
      <c r="G2639" s="41"/>
    </row>
    <row r="2640" spans="4:7" x14ac:dyDescent="0.25">
      <c r="D2640" s="16"/>
      <c r="E2640" s="16"/>
      <c r="F2640" s="16"/>
      <c r="G2640" s="41"/>
    </row>
    <row r="2641" spans="4:7" x14ac:dyDescent="0.25">
      <c r="D2641" s="16"/>
      <c r="E2641" s="16"/>
      <c r="F2641" s="16"/>
      <c r="G2641" s="41"/>
    </row>
    <row r="2642" spans="4:7" x14ac:dyDescent="0.25">
      <c r="D2642" s="16"/>
      <c r="E2642" s="16"/>
      <c r="F2642" s="16"/>
      <c r="G2642" s="41"/>
    </row>
    <row r="2643" spans="4:7" x14ac:dyDescent="0.25">
      <c r="D2643" s="16"/>
      <c r="E2643" s="16"/>
      <c r="F2643" s="16"/>
      <c r="G2643" s="41"/>
    </row>
    <row r="2644" spans="4:7" x14ac:dyDescent="0.25">
      <c r="D2644" s="16"/>
      <c r="E2644" s="16"/>
      <c r="F2644" s="16"/>
      <c r="G2644" s="41"/>
    </row>
    <row r="2645" spans="4:7" x14ac:dyDescent="0.25">
      <c r="D2645" s="16"/>
      <c r="E2645" s="16"/>
      <c r="F2645" s="16"/>
      <c r="G2645" s="41"/>
    </row>
    <row r="2646" spans="4:7" x14ac:dyDescent="0.25">
      <c r="D2646" s="16"/>
      <c r="E2646" s="16"/>
      <c r="F2646" s="16"/>
      <c r="G2646" s="41"/>
    </row>
    <row r="2647" spans="4:7" x14ac:dyDescent="0.25">
      <c r="D2647" s="16"/>
      <c r="E2647" s="16"/>
      <c r="F2647" s="16"/>
      <c r="G2647" s="41"/>
    </row>
    <row r="2648" spans="4:7" x14ac:dyDescent="0.25">
      <c r="D2648" s="16"/>
      <c r="E2648" s="16"/>
      <c r="F2648" s="16"/>
      <c r="G2648" s="41"/>
    </row>
    <row r="2649" spans="4:7" x14ac:dyDescent="0.25">
      <c r="D2649" s="16"/>
      <c r="E2649" s="16"/>
      <c r="F2649" s="16"/>
      <c r="G2649" s="41"/>
    </row>
    <row r="2650" spans="4:7" x14ac:dyDescent="0.25">
      <c r="D2650" s="16"/>
      <c r="E2650" s="16"/>
      <c r="F2650" s="16"/>
      <c r="G2650" s="41"/>
    </row>
    <row r="2651" spans="4:7" x14ac:dyDescent="0.25">
      <c r="D2651" s="16"/>
      <c r="E2651" s="16"/>
      <c r="F2651" s="16"/>
      <c r="G2651" s="41"/>
    </row>
    <row r="2652" spans="4:7" x14ac:dyDescent="0.25">
      <c r="D2652" s="16"/>
      <c r="E2652" s="16"/>
      <c r="F2652" s="16"/>
      <c r="G2652" s="41"/>
    </row>
    <row r="2653" spans="4:7" x14ac:dyDescent="0.25">
      <c r="D2653" s="16"/>
      <c r="E2653" s="16"/>
      <c r="F2653" s="16"/>
      <c r="G2653" s="41"/>
    </row>
    <row r="2654" spans="4:7" x14ac:dyDescent="0.25">
      <c r="D2654" s="16"/>
      <c r="E2654" s="16"/>
      <c r="F2654" s="16"/>
      <c r="G2654" s="41"/>
    </row>
    <row r="2655" spans="4:7" x14ac:dyDescent="0.25">
      <c r="D2655" s="16"/>
      <c r="E2655" s="16"/>
      <c r="F2655" s="16"/>
      <c r="G2655" s="41"/>
    </row>
    <row r="2656" spans="4:7" x14ac:dyDescent="0.25">
      <c r="D2656" s="16"/>
      <c r="E2656" s="16"/>
      <c r="F2656" s="16"/>
      <c r="G2656" s="41"/>
    </row>
    <row r="2657" spans="4:7" x14ac:dyDescent="0.25">
      <c r="D2657" s="16"/>
      <c r="E2657" s="16"/>
      <c r="F2657" s="16"/>
      <c r="G2657" s="41"/>
    </row>
    <row r="2658" spans="4:7" x14ac:dyDescent="0.25">
      <c r="D2658" s="16"/>
      <c r="E2658" s="16"/>
      <c r="F2658" s="16"/>
      <c r="G2658" s="41"/>
    </row>
    <row r="2659" spans="4:7" x14ac:dyDescent="0.25">
      <c r="D2659" s="16"/>
      <c r="E2659" s="16"/>
      <c r="F2659" s="16"/>
      <c r="G2659" s="41"/>
    </row>
    <row r="2660" spans="4:7" x14ac:dyDescent="0.25">
      <c r="D2660" s="16"/>
      <c r="E2660" s="16"/>
      <c r="F2660" s="16"/>
      <c r="G2660" s="41"/>
    </row>
    <row r="2661" spans="4:7" x14ac:dyDescent="0.25">
      <c r="D2661" s="16"/>
      <c r="E2661" s="16"/>
      <c r="F2661" s="16"/>
      <c r="G2661" s="41"/>
    </row>
    <row r="2662" spans="4:7" x14ac:dyDescent="0.25">
      <c r="D2662" s="16"/>
      <c r="E2662" s="16"/>
      <c r="F2662" s="16"/>
      <c r="G2662" s="41"/>
    </row>
    <row r="2663" spans="4:7" x14ac:dyDescent="0.25">
      <c r="D2663" s="16"/>
      <c r="E2663" s="16"/>
      <c r="F2663" s="16"/>
      <c r="G2663" s="41"/>
    </row>
    <row r="2664" spans="4:7" x14ac:dyDescent="0.25">
      <c r="D2664" s="16"/>
      <c r="E2664" s="16"/>
      <c r="F2664" s="16"/>
      <c r="G2664" s="41"/>
    </row>
    <row r="2665" spans="4:7" x14ac:dyDescent="0.25">
      <c r="D2665" s="16"/>
      <c r="E2665" s="16"/>
      <c r="F2665" s="16"/>
      <c r="G2665" s="41"/>
    </row>
    <row r="2666" spans="4:7" x14ac:dyDescent="0.25">
      <c r="D2666" s="16"/>
      <c r="E2666" s="16"/>
      <c r="F2666" s="16"/>
      <c r="G2666" s="41"/>
    </row>
    <row r="2667" spans="4:7" x14ac:dyDescent="0.25">
      <c r="D2667" s="16"/>
      <c r="E2667" s="16"/>
      <c r="F2667" s="16"/>
      <c r="G2667" s="41"/>
    </row>
    <row r="2668" spans="4:7" x14ac:dyDescent="0.25">
      <c r="D2668" s="16"/>
      <c r="E2668" s="16"/>
      <c r="F2668" s="16"/>
      <c r="G2668" s="41"/>
    </row>
    <row r="2669" spans="4:7" x14ac:dyDescent="0.25">
      <c r="D2669" s="16"/>
      <c r="E2669" s="16"/>
      <c r="F2669" s="16"/>
      <c r="G2669" s="41"/>
    </row>
    <row r="2670" spans="4:7" x14ac:dyDescent="0.25">
      <c r="D2670" s="16"/>
      <c r="E2670" s="16"/>
      <c r="F2670" s="16"/>
      <c r="G2670" s="41"/>
    </row>
    <row r="2671" spans="4:7" x14ac:dyDescent="0.25">
      <c r="D2671" s="16"/>
      <c r="E2671" s="16"/>
      <c r="F2671" s="16"/>
      <c r="G2671" s="41"/>
    </row>
    <row r="2672" spans="4:7" x14ac:dyDescent="0.25">
      <c r="D2672" s="16"/>
      <c r="E2672" s="16"/>
      <c r="F2672" s="16"/>
      <c r="G2672" s="41"/>
    </row>
    <row r="2673" spans="4:7" x14ac:dyDescent="0.25">
      <c r="D2673" s="16"/>
      <c r="E2673" s="16"/>
      <c r="F2673" s="16"/>
      <c r="G2673" s="41"/>
    </row>
    <row r="2674" spans="4:7" x14ac:dyDescent="0.25">
      <c r="D2674" s="16"/>
      <c r="E2674" s="16"/>
      <c r="F2674" s="16"/>
      <c r="G2674" s="41"/>
    </row>
    <row r="2675" spans="4:7" x14ac:dyDescent="0.25">
      <c r="D2675" s="16"/>
      <c r="E2675" s="16"/>
      <c r="F2675" s="16"/>
      <c r="G2675" s="41"/>
    </row>
    <row r="2676" spans="4:7" x14ac:dyDescent="0.25">
      <c r="D2676" s="16"/>
      <c r="E2676" s="16"/>
      <c r="F2676" s="16"/>
      <c r="G2676" s="41"/>
    </row>
    <row r="2677" spans="4:7" x14ac:dyDescent="0.25">
      <c r="D2677" s="16"/>
      <c r="E2677" s="16"/>
      <c r="F2677" s="16"/>
      <c r="G2677" s="41"/>
    </row>
    <row r="2678" spans="4:7" x14ac:dyDescent="0.25">
      <c r="D2678" s="16"/>
      <c r="E2678" s="16"/>
      <c r="F2678" s="16"/>
      <c r="G2678" s="41"/>
    </row>
    <row r="2679" spans="4:7" x14ac:dyDescent="0.25">
      <c r="D2679" s="16"/>
      <c r="E2679" s="16"/>
      <c r="F2679" s="16"/>
      <c r="G2679" s="41"/>
    </row>
    <row r="2680" spans="4:7" x14ac:dyDescent="0.25">
      <c r="D2680" s="16"/>
      <c r="E2680" s="16"/>
      <c r="F2680" s="16"/>
      <c r="G2680" s="41"/>
    </row>
    <row r="2681" spans="4:7" x14ac:dyDescent="0.25">
      <c r="D2681" s="16"/>
      <c r="E2681" s="16"/>
      <c r="F2681" s="16"/>
      <c r="G2681" s="41"/>
    </row>
    <row r="2682" spans="4:7" x14ac:dyDescent="0.25">
      <c r="D2682" s="16"/>
      <c r="E2682" s="16"/>
      <c r="F2682" s="16"/>
      <c r="G2682" s="41"/>
    </row>
    <row r="2683" spans="4:7" x14ac:dyDescent="0.25">
      <c r="D2683" s="16"/>
      <c r="E2683" s="16"/>
      <c r="F2683" s="16"/>
      <c r="G2683" s="41"/>
    </row>
    <row r="2684" spans="4:7" x14ac:dyDescent="0.25">
      <c r="D2684" s="16"/>
      <c r="E2684" s="16"/>
      <c r="F2684" s="16"/>
      <c r="G2684" s="41"/>
    </row>
    <row r="2685" spans="4:7" x14ac:dyDescent="0.25">
      <c r="D2685" s="16"/>
      <c r="E2685" s="16"/>
      <c r="F2685" s="16"/>
      <c r="G2685" s="41"/>
    </row>
    <row r="2686" spans="4:7" x14ac:dyDescent="0.25">
      <c r="D2686" s="16"/>
      <c r="E2686" s="16"/>
      <c r="F2686" s="16"/>
      <c r="G2686" s="41"/>
    </row>
    <row r="2687" spans="4:7" x14ac:dyDescent="0.25">
      <c r="D2687" s="16"/>
      <c r="E2687" s="16"/>
      <c r="F2687" s="16"/>
      <c r="G2687" s="41"/>
    </row>
    <row r="2688" spans="4:7" x14ac:dyDescent="0.25">
      <c r="D2688" s="16"/>
      <c r="E2688" s="16"/>
      <c r="F2688" s="16"/>
      <c r="G2688" s="41"/>
    </row>
    <row r="2689" spans="4:7" x14ac:dyDescent="0.25">
      <c r="D2689" s="16"/>
      <c r="E2689" s="16"/>
      <c r="F2689" s="16"/>
      <c r="G2689" s="41"/>
    </row>
    <row r="2690" spans="4:7" x14ac:dyDescent="0.25">
      <c r="D2690" s="16"/>
      <c r="E2690" s="16"/>
      <c r="F2690" s="16"/>
      <c r="G2690" s="41"/>
    </row>
    <row r="2691" spans="4:7" x14ac:dyDescent="0.25">
      <c r="D2691" s="16"/>
      <c r="E2691" s="16"/>
      <c r="F2691" s="16"/>
      <c r="G2691" s="41"/>
    </row>
    <row r="2692" spans="4:7" x14ac:dyDescent="0.25">
      <c r="D2692" s="16"/>
      <c r="E2692" s="16"/>
      <c r="F2692" s="16"/>
      <c r="G2692" s="41"/>
    </row>
    <row r="2693" spans="4:7" x14ac:dyDescent="0.25">
      <c r="D2693" s="16"/>
      <c r="E2693" s="16"/>
      <c r="F2693" s="16"/>
      <c r="G2693" s="41"/>
    </row>
    <row r="2694" spans="4:7" x14ac:dyDescent="0.25">
      <c r="D2694" s="16"/>
      <c r="E2694" s="16"/>
      <c r="F2694" s="16"/>
      <c r="G2694" s="41"/>
    </row>
    <row r="2695" spans="4:7" x14ac:dyDescent="0.25">
      <c r="D2695" s="16"/>
      <c r="E2695" s="16"/>
      <c r="F2695" s="16"/>
      <c r="G2695" s="41"/>
    </row>
    <row r="2696" spans="4:7" x14ac:dyDescent="0.25">
      <c r="D2696" s="16"/>
      <c r="E2696" s="16"/>
      <c r="F2696" s="16"/>
      <c r="G2696" s="41"/>
    </row>
    <row r="2697" spans="4:7" x14ac:dyDescent="0.25">
      <c r="D2697" s="16"/>
      <c r="E2697" s="16"/>
      <c r="F2697" s="16"/>
      <c r="G2697" s="41"/>
    </row>
    <row r="2698" spans="4:7" x14ac:dyDescent="0.25">
      <c r="D2698" s="16"/>
      <c r="E2698" s="16"/>
      <c r="F2698" s="16"/>
      <c r="G2698" s="41"/>
    </row>
    <row r="2699" spans="4:7" x14ac:dyDescent="0.25">
      <c r="D2699" s="16"/>
      <c r="E2699" s="16"/>
      <c r="F2699" s="16"/>
      <c r="G2699" s="41"/>
    </row>
    <row r="2700" spans="4:7" x14ac:dyDescent="0.25">
      <c r="D2700" s="16"/>
      <c r="E2700" s="16"/>
      <c r="F2700" s="16"/>
      <c r="G2700" s="41"/>
    </row>
    <row r="2701" spans="4:7" x14ac:dyDescent="0.25">
      <c r="D2701" s="16"/>
      <c r="E2701" s="16"/>
      <c r="F2701" s="16"/>
      <c r="G2701" s="41"/>
    </row>
    <row r="2702" spans="4:7" x14ac:dyDescent="0.25">
      <c r="D2702" s="16"/>
      <c r="E2702" s="16"/>
      <c r="F2702" s="16"/>
      <c r="G2702" s="41"/>
    </row>
    <row r="2703" spans="4:7" x14ac:dyDescent="0.25">
      <c r="D2703" s="16"/>
      <c r="E2703" s="16"/>
      <c r="F2703" s="16"/>
      <c r="G2703" s="41"/>
    </row>
    <row r="2704" spans="4:7" x14ac:dyDescent="0.25">
      <c r="D2704" s="16"/>
      <c r="E2704" s="16"/>
      <c r="F2704" s="16"/>
      <c r="G2704" s="41"/>
    </row>
    <row r="2705" spans="4:7" x14ac:dyDescent="0.25">
      <c r="D2705" s="16"/>
      <c r="E2705" s="16"/>
      <c r="F2705" s="16"/>
      <c r="G2705" s="41"/>
    </row>
    <row r="2706" spans="4:7" x14ac:dyDescent="0.25">
      <c r="D2706" s="16"/>
      <c r="E2706" s="16"/>
      <c r="F2706" s="16"/>
      <c r="G2706" s="41"/>
    </row>
    <row r="2707" spans="4:7" x14ac:dyDescent="0.25">
      <c r="D2707" s="16"/>
      <c r="E2707" s="16"/>
      <c r="F2707" s="16"/>
      <c r="G2707" s="41"/>
    </row>
    <row r="2708" spans="4:7" x14ac:dyDescent="0.25">
      <c r="D2708" s="16"/>
      <c r="E2708" s="16"/>
      <c r="F2708" s="16"/>
      <c r="G2708" s="41"/>
    </row>
    <row r="2709" spans="4:7" x14ac:dyDescent="0.25">
      <c r="D2709" s="16"/>
      <c r="E2709" s="16"/>
      <c r="F2709" s="16"/>
      <c r="G2709" s="41"/>
    </row>
    <row r="2710" spans="4:7" x14ac:dyDescent="0.25">
      <c r="D2710" s="16"/>
      <c r="E2710" s="16"/>
      <c r="F2710" s="16"/>
      <c r="G2710" s="41"/>
    </row>
    <row r="2711" spans="4:7" x14ac:dyDescent="0.25">
      <c r="D2711" s="16"/>
      <c r="E2711" s="16"/>
      <c r="F2711" s="16"/>
      <c r="G2711" s="41"/>
    </row>
    <row r="2712" spans="4:7" x14ac:dyDescent="0.25">
      <c r="D2712" s="16"/>
      <c r="E2712" s="16"/>
      <c r="F2712" s="16"/>
      <c r="G2712" s="41"/>
    </row>
    <row r="2713" spans="4:7" x14ac:dyDescent="0.25">
      <c r="D2713" s="16"/>
      <c r="E2713" s="16"/>
      <c r="F2713" s="16"/>
      <c r="G2713" s="41"/>
    </row>
    <row r="2714" spans="4:7" x14ac:dyDescent="0.25">
      <c r="D2714" s="16"/>
      <c r="E2714" s="16"/>
      <c r="F2714" s="16"/>
      <c r="G2714" s="41"/>
    </row>
    <row r="2715" spans="4:7" x14ac:dyDescent="0.25">
      <c r="D2715" s="16"/>
      <c r="E2715" s="16"/>
      <c r="F2715" s="16"/>
      <c r="G2715" s="41"/>
    </row>
    <row r="2716" spans="4:7" x14ac:dyDescent="0.25">
      <c r="D2716" s="16"/>
      <c r="E2716" s="16"/>
      <c r="F2716" s="16"/>
      <c r="G2716" s="41"/>
    </row>
    <row r="2717" spans="4:7" x14ac:dyDescent="0.25">
      <c r="D2717" s="16"/>
      <c r="E2717" s="16"/>
      <c r="F2717" s="16"/>
      <c r="G2717" s="41"/>
    </row>
    <row r="2718" spans="4:7" x14ac:dyDescent="0.25">
      <c r="D2718" s="16"/>
      <c r="E2718" s="16"/>
      <c r="F2718" s="16"/>
      <c r="G2718" s="41"/>
    </row>
    <row r="2719" spans="4:7" x14ac:dyDescent="0.25">
      <c r="D2719" s="16"/>
      <c r="E2719" s="16"/>
      <c r="F2719" s="16"/>
      <c r="G2719" s="41"/>
    </row>
    <row r="2720" spans="4:7" x14ac:dyDescent="0.25">
      <c r="D2720" s="16"/>
      <c r="E2720" s="16"/>
      <c r="F2720" s="16"/>
      <c r="G2720" s="41"/>
    </row>
    <row r="2721" spans="4:7" x14ac:dyDescent="0.25">
      <c r="D2721" s="16"/>
      <c r="E2721" s="16"/>
      <c r="F2721" s="16"/>
      <c r="G2721" s="41"/>
    </row>
    <row r="2722" spans="4:7" x14ac:dyDescent="0.25">
      <c r="D2722" s="16"/>
      <c r="E2722" s="16"/>
      <c r="F2722" s="16"/>
      <c r="G2722" s="41"/>
    </row>
    <row r="2723" spans="4:7" x14ac:dyDescent="0.25">
      <c r="D2723" s="16"/>
      <c r="E2723" s="16"/>
      <c r="F2723" s="16"/>
      <c r="G2723" s="41"/>
    </row>
    <row r="2724" spans="4:7" x14ac:dyDescent="0.25">
      <c r="D2724" s="16"/>
      <c r="E2724" s="16"/>
      <c r="F2724" s="16"/>
      <c r="G2724" s="41"/>
    </row>
    <row r="2725" spans="4:7" x14ac:dyDescent="0.25">
      <c r="D2725" s="16"/>
      <c r="E2725" s="16"/>
      <c r="F2725" s="16"/>
      <c r="G2725" s="41"/>
    </row>
    <row r="2726" spans="4:7" x14ac:dyDescent="0.25">
      <c r="D2726" s="16"/>
      <c r="E2726" s="16"/>
      <c r="F2726" s="16"/>
      <c r="G2726" s="41"/>
    </row>
    <row r="2727" spans="4:7" x14ac:dyDescent="0.25">
      <c r="D2727" s="16"/>
      <c r="E2727" s="16"/>
      <c r="F2727" s="16"/>
      <c r="G2727" s="41"/>
    </row>
    <row r="2728" spans="4:7" x14ac:dyDescent="0.25">
      <c r="D2728" s="16"/>
      <c r="E2728" s="16"/>
      <c r="F2728" s="16"/>
      <c r="G2728" s="41"/>
    </row>
    <row r="2729" spans="4:7" x14ac:dyDescent="0.25">
      <c r="D2729" s="16"/>
      <c r="E2729" s="16"/>
      <c r="F2729" s="16"/>
      <c r="G2729" s="41"/>
    </row>
    <row r="2730" spans="4:7" x14ac:dyDescent="0.25">
      <c r="D2730" s="16"/>
      <c r="E2730" s="16"/>
      <c r="F2730" s="16"/>
      <c r="G2730" s="41"/>
    </row>
    <row r="2731" spans="4:7" x14ac:dyDescent="0.25">
      <c r="D2731" s="16"/>
      <c r="E2731" s="16"/>
      <c r="F2731" s="16"/>
      <c r="G2731" s="41"/>
    </row>
    <row r="2732" spans="4:7" x14ac:dyDescent="0.25">
      <c r="D2732" s="16"/>
      <c r="E2732" s="16"/>
      <c r="F2732" s="16"/>
      <c r="G2732" s="41"/>
    </row>
    <row r="2733" spans="4:7" x14ac:dyDescent="0.25">
      <c r="D2733" s="16"/>
      <c r="E2733" s="16"/>
      <c r="F2733" s="16"/>
      <c r="G2733" s="41"/>
    </row>
    <row r="2734" spans="4:7" x14ac:dyDescent="0.25">
      <c r="D2734" s="16"/>
      <c r="E2734" s="16"/>
      <c r="F2734" s="16"/>
      <c r="G2734" s="41"/>
    </row>
    <row r="2735" spans="4:7" x14ac:dyDescent="0.25">
      <c r="D2735" s="16"/>
      <c r="E2735" s="16"/>
      <c r="F2735" s="16"/>
      <c r="G2735" s="41"/>
    </row>
    <row r="2736" spans="4:7" x14ac:dyDescent="0.25">
      <c r="D2736" s="16"/>
      <c r="E2736" s="16"/>
      <c r="F2736" s="16"/>
      <c r="G2736" s="41"/>
    </row>
    <row r="2737" spans="4:7" x14ac:dyDescent="0.25">
      <c r="D2737" s="16"/>
      <c r="E2737" s="16"/>
      <c r="F2737" s="16"/>
      <c r="G2737" s="41"/>
    </row>
    <row r="2738" spans="4:7" x14ac:dyDescent="0.25">
      <c r="D2738" s="16"/>
      <c r="E2738" s="16"/>
      <c r="F2738" s="16"/>
      <c r="G2738" s="41"/>
    </row>
    <row r="2739" spans="4:7" x14ac:dyDescent="0.25">
      <c r="D2739" s="16"/>
      <c r="E2739" s="16"/>
      <c r="F2739" s="16"/>
      <c r="G2739" s="41"/>
    </row>
    <row r="2740" spans="4:7" x14ac:dyDescent="0.25">
      <c r="D2740" s="16"/>
      <c r="E2740" s="16"/>
      <c r="F2740" s="16"/>
      <c r="G2740" s="41"/>
    </row>
    <row r="2741" spans="4:7" x14ac:dyDescent="0.25">
      <c r="D2741" s="16"/>
      <c r="E2741" s="16"/>
      <c r="F2741" s="16"/>
      <c r="G2741" s="41"/>
    </row>
    <row r="2742" spans="4:7" x14ac:dyDescent="0.25">
      <c r="D2742" s="16"/>
      <c r="E2742" s="16"/>
      <c r="F2742" s="16"/>
      <c r="G2742" s="41"/>
    </row>
    <row r="2743" spans="4:7" x14ac:dyDescent="0.25">
      <c r="D2743" s="16"/>
      <c r="E2743" s="16"/>
      <c r="F2743" s="16"/>
      <c r="G2743" s="41"/>
    </row>
    <row r="2744" spans="4:7" x14ac:dyDescent="0.25">
      <c r="D2744" s="16"/>
      <c r="E2744" s="16"/>
      <c r="F2744" s="16"/>
      <c r="G2744" s="41"/>
    </row>
    <row r="2745" spans="4:7" x14ac:dyDescent="0.25">
      <c r="D2745" s="16"/>
      <c r="E2745" s="16"/>
      <c r="F2745" s="16"/>
      <c r="G2745" s="41"/>
    </row>
    <row r="2746" spans="4:7" x14ac:dyDescent="0.25">
      <c r="D2746" s="16"/>
      <c r="E2746" s="16"/>
      <c r="F2746" s="16"/>
      <c r="G2746" s="41"/>
    </row>
    <row r="2747" spans="4:7" x14ac:dyDescent="0.25">
      <c r="D2747" s="16"/>
      <c r="E2747" s="16"/>
      <c r="F2747" s="16"/>
      <c r="G2747" s="41"/>
    </row>
    <row r="2748" spans="4:7" x14ac:dyDescent="0.25">
      <c r="D2748" s="16"/>
      <c r="E2748" s="16"/>
      <c r="F2748" s="16"/>
      <c r="G2748" s="41"/>
    </row>
    <row r="2749" spans="4:7" x14ac:dyDescent="0.25">
      <c r="D2749" s="16"/>
      <c r="E2749" s="16"/>
      <c r="F2749" s="16"/>
      <c r="G2749" s="41"/>
    </row>
    <row r="2750" spans="4:7" x14ac:dyDescent="0.25">
      <c r="D2750" s="16"/>
      <c r="E2750" s="16"/>
      <c r="F2750" s="16"/>
      <c r="G2750" s="41"/>
    </row>
    <row r="2751" spans="4:7" x14ac:dyDescent="0.25">
      <c r="D2751" s="16"/>
      <c r="E2751" s="16"/>
      <c r="F2751" s="16"/>
      <c r="G2751" s="41"/>
    </row>
    <row r="2752" spans="4:7" x14ac:dyDescent="0.25">
      <c r="D2752" s="16"/>
      <c r="E2752" s="16"/>
      <c r="F2752" s="16"/>
      <c r="G2752" s="41"/>
    </row>
    <row r="2753" spans="4:7" x14ac:dyDescent="0.25">
      <c r="D2753" s="16"/>
      <c r="E2753" s="16"/>
      <c r="F2753" s="16"/>
      <c r="G2753" s="41"/>
    </row>
    <row r="2754" spans="4:7" x14ac:dyDescent="0.25">
      <c r="D2754" s="16"/>
      <c r="E2754" s="16"/>
      <c r="F2754" s="16"/>
      <c r="G2754" s="41"/>
    </row>
    <row r="2755" spans="4:7" x14ac:dyDescent="0.25">
      <c r="D2755" s="16"/>
      <c r="E2755" s="16"/>
      <c r="F2755" s="16"/>
      <c r="G2755" s="41"/>
    </row>
    <row r="2756" spans="4:7" x14ac:dyDescent="0.25">
      <c r="D2756" s="16"/>
      <c r="E2756" s="16"/>
      <c r="F2756" s="16"/>
      <c r="G2756" s="41"/>
    </row>
    <row r="2757" spans="4:7" x14ac:dyDescent="0.25">
      <c r="D2757" s="16"/>
      <c r="E2757" s="16"/>
      <c r="F2757" s="16"/>
      <c r="G2757" s="41"/>
    </row>
    <row r="2758" spans="4:7" x14ac:dyDescent="0.25">
      <c r="D2758" s="16"/>
      <c r="E2758" s="16"/>
      <c r="F2758" s="16"/>
      <c r="G2758" s="41"/>
    </row>
    <row r="2759" spans="4:7" x14ac:dyDescent="0.25">
      <c r="D2759" s="16"/>
      <c r="E2759" s="16"/>
      <c r="F2759" s="16"/>
      <c r="G2759" s="41"/>
    </row>
    <row r="2760" spans="4:7" x14ac:dyDescent="0.25">
      <c r="D2760" s="16"/>
      <c r="E2760" s="16"/>
      <c r="F2760" s="16"/>
      <c r="G2760" s="41"/>
    </row>
    <row r="2761" spans="4:7" x14ac:dyDescent="0.25">
      <c r="D2761" s="16"/>
      <c r="E2761" s="16"/>
      <c r="F2761" s="16"/>
      <c r="G2761" s="41"/>
    </row>
    <row r="2762" spans="4:7" x14ac:dyDescent="0.25">
      <c r="D2762" s="16"/>
      <c r="E2762" s="16"/>
      <c r="F2762" s="16"/>
      <c r="G2762" s="41"/>
    </row>
    <row r="2763" spans="4:7" x14ac:dyDescent="0.25">
      <c r="D2763" s="16"/>
      <c r="E2763" s="16"/>
      <c r="F2763" s="16"/>
      <c r="G2763" s="41"/>
    </row>
    <row r="2764" spans="4:7" x14ac:dyDescent="0.25">
      <c r="D2764" s="16"/>
      <c r="E2764" s="16"/>
      <c r="F2764" s="16"/>
      <c r="G2764" s="41"/>
    </row>
    <row r="2765" spans="4:7" x14ac:dyDescent="0.25">
      <c r="D2765" s="16"/>
      <c r="E2765" s="16"/>
      <c r="F2765" s="16"/>
      <c r="G2765" s="41"/>
    </row>
    <row r="2766" spans="4:7" x14ac:dyDescent="0.25">
      <c r="D2766" s="16"/>
      <c r="E2766" s="16"/>
      <c r="F2766" s="16"/>
      <c r="G2766" s="41"/>
    </row>
    <row r="2767" spans="4:7" x14ac:dyDescent="0.25">
      <c r="D2767" s="16"/>
      <c r="E2767" s="16"/>
      <c r="F2767" s="16"/>
      <c r="G2767" s="41"/>
    </row>
    <row r="2768" spans="4:7" x14ac:dyDescent="0.25">
      <c r="D2768" s="16"/>
      <c r="E2768" s="16"/>
      <c r="F2768" s="16"/>
      <c r="G2768" s="41"/>
    </row>
    <row r="2769" spans="4:7" x14ac:dyDescent="0.25">
      <c r="D2769" s="16"/>
      <c r="E2769" s="16"/>
      <c r="F2769" s="16"/>
      <c r="G2769" s="41"/>
    </row>
    <row r="2770" spans="4:7" x14ac:dyDescent="0.25">
      <c r="D2770" s="16"/>
      <c r="E2770" s="16"/>
      <c r="F2770" s="16"/>
      <c r="G2770" s="41"/>
    </row>
    <row r="2771" spans="4:7" x14ac:dyDescent="0.25">
      <c r="D2771" s="16"/>
      <c r="E2771" s="16"/>
      <c r="F2771" s="16"/>
      <c r="G2771" s="41"/>
    </row>
    <row r="2772" spans="4:7" x14ac:dyDescent="0.25">
      <c r="D2772" s="16"/>
      <c r="E2772" s="16"/>
      <c r="F2772" s="16"/>
      <c r="G2772" s="41"/>
    </row>
    <row r="2773" spans="4:7" x14ac:dyDescent="0.25">
      <c r="D2773" s="16"/>
      <c r="E2773" s="16"/>
      <c r="F2773" s="16"/>
      <c r="G2773" s="41"/>
    </row>
    <row r="2774" spans="4:7" x14ac:dyDescent="0.25">
      <c r="D2774" s="16"/>
      <c r="E2774" s="16"/>
      <c r="F2774" s="16"/>
      <c r="G2774" s="41"/>
    </row>
    <row r="2775" spans="4:7" x14ac:dyDescent="0.25">
      <c r="D2775" s="16"/>
      <c r="E2775" s="16"/>
      <c r="F2775" s="16"/>
      <c r="G2775" s="41"/>
    </row>
    <row r="2776" spans="4:7" x14ac:dyDescent="0.25">
      <c r="D2776" s="16"/>
      <c r="E2776" s="16"/>
      <c r="F2776" s="16"/>
      <c r="G2776" s="41"/>
    </row>
    <row r="2777" spans="4:7" x14ac:dyDescent="0.25">
      <c r="D2777" s="16"/>
      <c r="E2777" s="16"/>
      <c r="F2777" s="16"/>
      <c r="G2777" s="41"/>
    </row>
    <row r="2778" spans="4:7" x14ac:dyDescent="0.25">
      <c r="D2778" s="16"/>
      <c r="E2778" s="16"/>
      <c r="F2778" s="16"/>
      <c r="G2778" s="41"/>
    </row>
    <row r="2779" spans="4:7" x14ac:dyDescent="0.25">
      <c r="D2779" s="16"/>
      <c r="E2779" s="16"/>
      <c r="F2779" s="16"/>
      <c r="G2779" s="41"/>
    </row>
    <row r="2780" spans="4:7" x14ac:dyDescent="0.25">
      <c r="D2780" s="16"/>
      <c r="E2780" s="16"/>
      <c r="F2780" s="16"/>
      <c r="G2780" s="41"/>
    </row>
    <row r="2781" spans="4:7" x14ac:dyDescent="0.25">
      <c r="D2781" s="16"/>
      <c r="E2781" s="16"/>
      <c r="F2781" s="16"/>
      <c r="G2781" s="41"/>
    </row>
    <row r="2782" spans="4:7" x14ac:dyDescent="0.25">
      <c r="D2782" s="16"/>
      <c r="E2782" s="16"/>
      <c r="F2782" s="16"/>
      <c r="G2782" s="41"/>
    </row>
    <row r="2783" spans="4:7" x14ac:dyDescent="0.25">
      <c r="D2783" s="16"/>
      <c r="E2783" s="16"/>
      <c r="F2783" s="16"/>
      <c r="G2783" s="41"/>
    </row>
    <row r="2784" spans="4:7" x14ac:dyDescent="0.25">
      <c r="D2784" s="16"/>
      <c r="E2784" s="16"/>
      <c r="F2784" s="16"/>
      <c r="G2784" s="41"/>
    </row>
    <row r="2785" spans="4:7" x14ac:dyDescent="0.25">
      <c r="D2785" s="16"/>
      <c r="E2785" s="16"/>
      <c r="F2785" s="16"/>
      <c r="G2785" s="41"/>
    </row>
    <row r="2786" spans="4:7" x14ac:dyDescent="0.25">
      <c r="D2786" s="16"/>
      <c r="E2786" s="16"/>
      <c r="F2786" s="16"/>
      <c r="G2786" s="41"/>
    </row>
    <row r="2787" spans="4:7" x14ac:dyDescent="0.25">
      <c r="D2787" s="16"/>
      <c r="E2787" s="16"/>
      <c r="F2787" s="16"/>
      <c r="G2787" s="41"/>
    </row>
    <row r="2788" spans="4:7" x14ac:dyDescent="0.25">
      <c r="D2788" s="16"/>
      <c r="E2788" s="16"/>
      <c r="F2788" s="16"/>
      <c r="G2788" s="41"/>
    </row>
    <row r="2789" spans="4:7" x14ac:dyDescent="0.25">
      <c r="D2789" s="16"/>
      <c r="E2789" s="16"/>
      <c r="F2789" s="16"/>
      <c r="G2789" s="41"/>
    </row>
    <row r="2790" spans="4:7" x14ac:dyDescent="0.25">
      <c r="D2790" s="16"/>
      <c r="E2790" s="16"/>
      <c r="F2790" s="16"/>
      <c r="G2790" s="41"/>
    </row>
    <row r="2791" spans="4:7" x14ac:dyDescent="0.25">
      <c r="D2791" s="16"/>
      <c r="E2791" s="16"/>
      <c r="F2791" s="16"/>
      <c r="G2791" s="41"/>
    </row>
    <row r="2792" spans="4:7" x14ac:dyDescent="0.25">
      <c r="D2792" s="16"/>
      <c r="E2792" s="16"/>
      <c r="F2792" s="16"/>
      <c r="G2792" s="41"/>
    </row>
    <row r="2793" spans="4:7" x14ac:dyDescent="0.25">
      <c r="D2793" s="16"/>
      <c r="E2793" s="16"/>
      <c r="F2793" s="16"/>
      <c r="G2793" s="41"/>
    </row>
    <row r="2794" spans="4:7" x14ac:dyDescent="0.25">
      <c r="D2794" s="16"/>
      <c r="E2794" s="16"/>
      <c r="F2794" s="16"/>
      <c r="G2794" s="41"/>
    </row>
    <row r="2795" spans="4:7" x14ac:dyDescent="0.25">
      <c r="D2795" s="16"/>
      <c r="E2795" s="16"/>
      <c r="F2795" s="16"/>
      <c r="G2795" s="41"/>
    </row>
    <row r="2796" spans="4:7" x14ac:dyDescent="0.25">
      <c r="D2796" s="16"/>
      <c r="E2796" s="16"/>
      <c r="F2796" s="16"/>
      <c r="G2796" s="41"/>
    </row>
    <row r="2797" spans="4:7" x14ac:dyDescent="0.25">
      <c r="D2797" s="16"/>
      <c r="E2797" s="16"/>
      <c r="F2797" s="16"/>
      <c r="G2797" s="41"/>
    </row>
    <row r="2798" spans="4:7" x14ac:dyDescent="0.25">
      <c r="D2798" s="16"/>
      <c r="E2798" s="16"/>
      <c r="F2798" s="16"/>
      <c r="G2798" s="41"/>
    </row>
    <row r="2799" spans="4:7" x14ac:dyDescent="0.25">
      <c r="D2799" s="16"/>
      <c r="E2799" s="16"/>
      <c r="F2799" s="16"/>
      <c r="G2799" s="41"/>
    </row>
    <row r="2800" spans="4:7" x14ac:dyDescent="0.25">
      <c r="D2800" s="16"/>
      <c r="E2800" s="16"/>
      <c r="F2800" s="16"/>
      <c r="G2800" s="41"/>
    </row>
    <row r="2801" spans="4:7" x14ac:dyDescent="0.25">
      <c r="D2801" s="16"/>
      <c r="E2801" s="16"/>
      <c r="F2801" s="16"/>
      <c r="G2801" s="41"/>
    </row>
    <row r="2802" spans="4:7" x14ac:dyDescent="0.25">
      <c r="D2802" s="16"/>
      <c r="E2802" s="16"/>
      <c r="F2802" s="16"/>
      <c r="G2802" s="41"/>
    </row>
    <row r="2803" spans="4:7" x14ac:dyDescent="0.25">
      <c r="D2803" s="16"/>
      <c r="E2803" s="16"/>
      <c r="F2803" s="16"/>
      <c r="G2803" s="41"/>
    </row>
    <row r="2804" spans="4:7" x14ac:dyDescent="0.25">
      <c r="D2804" s="16"/>
      <c r="E2804" s="16"/>
      <c r="F2804" s="16"/>
      <c r="G2804" s="41"/>
    </row>
    <row r="2805" spans="4:7" x14ac:dyDescent="0.25">
      <c r="D2805" s="16"/>
      <c r="E2805" s="16"/>
      <c r="F2805" s="16"/>
      <c r="G2805" s="41"/>
    </row>
    <row r="2806" spans="4:7" x14ac:dyDescent="0.25">
      <c r="D2806" s="16"/>
      <c r="E2806" s="16"/>
      <c r="F2806" s="16"/>
      <c r="G2806" s="41"/>
    </row>
    <row r="2807" spans="4:7" x14ac:dyDescent="0.25">
      <c r="D2807" s="16"/>
      <c r="E2807" s="16"/>
      <c r="F2807" s="16"/>
      <c r="G2807" s="41"/>
    </row>
    <row r="2808" spans="4:7" x14ac:dyDescent="0.25">
      <c r="D2808" s="16"/>
      <c r="E2808" s="16"/>
      <c r="F2808" s="16"/>
      <c r="G2808" s="41"/>
    </row>
    <row r="2809" spans="4:7" x14ac:dyDescent="0.25">
      <c r="D2809" s="16"/>
      <c r="E2809" s="16"/>
      <c r="F2809" s="16"/>
      <c r="G2809" s="41"/>
    </row>
    <row r="2810" spans="4:7" x14ac:dyDescent="0.25">
      <c r="D2810" s="16"/>
      <c r="E2810" s="16"/>
      <c r="F2810" s="16"/>
      <c r="G2810" s="41"/>
    </row>
    <row r="2811" spans="4:7" x14ac:dyDescent="0.25">
      <c r="D2811" s="16"/>
      <c r="E2811" s="16"/>
      <c r="F2811" s="16"/>
      <c r="G2811" s="41"/>
    </row>
    <row r="2812" spans="4:7" x14ac:dyDescent="0.25">
      <c r="D2812" s="16"/>
      <c r="E2812" s="16"/>
      <c r="F2812" s="16"/>
      <c r="G2812" s="41"/>
    </row>
    <row r="2813" spans="4:7" x14ac:dyDescent="0.25">
      <c r="D2813" s="16"/>
      <c r="E2813" s="16"/>
      <c r="F2813" s="16"/>
      <c r="G2813" s="41"/>
    </row>
    <row r="2814" spans="4:7" x14ac:dyDescent="0.25">
      <c r="D2814" s="16"/>
      <c r="E2814" s="16"/>
      <c r="F2814" s="16"/>
      <c r="G2814" s="41"/>
    </row>
    <row r="2815" spans="4:7" x14ac:dyDescent="0.25">
      <c r="D2815" s="16"/>
      <c r="E2815" s="16"/>
      <c r="F2815" s="16"/>
      <c r="G2815" s="41"/>
    </row>
    <row r="2816" spans="4:7" x14ac:dyDescent="0.25">
      <c r="D2816" s="16"/>
      <c r="E2816" s="16"/>
      <c r="F2816" s="16"/>
      <c r="G2816" s="41"/>
    </row>
    <row r="2817" spans="4:7" x14ac:dyDescent="0.25">
      <c r="D2817" s="16"/>
      <c r="E2817" s="16"/>
      <c r="F2817" s="16"/>
      <c r="G2817" s="41"/>
    </row>
    <row r="2818" spans="4:7" x14ac:dyDescent="0.25">
      <c r="D2818" s="16"/>
      <c r="E2818" s="16"/>
      <c r="F2818" s="16"/>
      <c r="G2818" s="41"/>
    </row>
    <row r="2819" spans="4:7" x14ac:dyDescent="0.25">
      <c r="D2819" s="16"/>
      <c r="E2819" s="16"/>
      <c r="F2819" s="16"/>
      <c r="G2819" s="41"/>
    </row>
    <row r="2820" spans="4:7" x14ac:dyDescent="0.25">
      <c r="D2820" s="16"/>
      <c r="E2820" s="16"/>
      <c r="F2820" s="16"/>
      <c r="G2820" s="41"/>
    </row>
    <row r="2821" spans="4:7" x14ac:dyDescent="0.25">
      <c r="D2821" s="16"/>
      <c r="E2821" s="16"/>
      <c r="F2821" s="16"/>
      <c r="G2821" s="41"/>
    </row>
    <row r="2822" spans="4:7" x14ac:dyDescent="0.25">
      <c r="D2822" s="16"/>
      <c r="E2822" s="16"/>
      <c r="F2822" s="16"/>
      <c r="G2822" s="41"/>
    </row>
    <row r="2823" spans="4:7" x14ac:dyDescent="0.25">
      <c r="D2823" s="16"/>
      <c r="E2823" s="16"/>
      <c r="F2823" s="16"/>
      <c r="G2823" s="41"/>
    </row>
    <row r="2824" spans="4:7" x14ac:dyDescent="0.25">
      <c r="D2824" s="16"/>
      <c r="E2824" s="16"/>
      <c r="F2824" s="16"/>
      <c r="G2824" s="41"/>
    </row>
    <row r="2825" spans="4:7" x14ac:dyDescent="0.25">
      <c r="D2825" s="16"/>
      <c r="E2825" s="16"/>
      <c r="F2825" s="16"/>
      <c r="G2825" s="41"/>
    </row>
    <row r="2826" spans="4:7" x14ac:dyDescent="0.25">
      <c r="D2826" s="16"/>
      <c r="E2826" s="16"/>
      <c r="F2826" s="16"/>
      <c r="G2826" s="41"/>
    </row>
    <row r="2827" spans="4:7" x14ac:dyDescent="0.25">
      <c r="D2827" s="16"/>
      <c r="E2827" s="16"/>
      <c r="F2827" s="16"/>
      <c r="G2827" s="41"/>
    </row>
    <row r="2828" spans="4:7" x14ac:dyDescent="0.25">
      <c r="D2828" s="16"/>
      <c r="E2828" s="16"/>
      <c r="F2828" s="16"/>
      <c r="G2828" s="41"/>
    </row>
    <row r="2829" spans="4:7" x14ac:dyDescent="0.25">
      <c r="D2829" s="16"/>
      <c r="E2829" s="16"/>
      <c r="F2829" s="16"/>
      <c r="G2829" s="41"/>
    </row>
    <row r="2830" spans="4:7" x14ac:dyDescent="0.25">
      <c r="D2830" s="16"/>
      <c r="E2830" s="16"/>
      <c r="F2830" s="16"/>
      <c r="G2830" s="41"/>
    </row>
    <row r="2831" spans="4:7" x14ac:dyDescent="0.25">
      <c r="D2831" s="16"/>
      <c r="E2831" s="16"/>
      <c r="F2831" s="16"/>
      <c r="G2831" s="41"/>
    </row>
    <row r="2832" spans="4:7" x14ac:dyDescent="0.25">
      <c r="D2832" s="16"/>
      <c r="E2832" s="16"/>
      <c r="F2832" s="16"/>
      <c r="G2832" s="41"/>
    </row>
    <row r="2833" spans="4:7" x14ac:dyDescent="0.25">
      <c r="D2833" s="16"/>
      <c r="E2833" s="16"/>
      <c r="F2833" s="16"/>
      <c r="G2833" s="41"/>
    </row>
    <row r="2834" spans="4:7" x14ac:dyDescent="0.25">
      <c r="D2834" s="16"/>
      <c r="E2834" s="16"/>
      <c r="F2834" s="16"/>
      <c r="G2834" s="41"/>
    </row>
    <row r="2835" spans="4:7" x14ac:dyDescent="0.25">
      <c r="D2835" s="16"/>
      <c r="E2835" s="16"/>
      <c r="F2835" s="16"/>
      <c r="G2835" s="41"/>
    </row>
    <row r="2836" spans="4:7" x14ac:dyDescent="0.25">
      <c r="D2836" s="16"/>
      <c r="E2836" s="16"/>
      <c r="F2836" s="16"/>
      <c r="G2836" s="41"/>
    </row>
    <row r="2837" spans="4:7" x14ac:dyDescent="0.25">
      <c r="D2837" s="16"/>
      <c r="E2837" s="16"/>
      <c r="F2837" s="16"/>
      <c r="G2837" s="41"/>
    </row>
    <row r="2838" spans="4:7" x14ac:dyDescent="0.25">
      <c r="D2838" s="16"/>
      <c r="E2838" s="16"/>
      <c r="F2838" s="16"/>
      <c r="G2838" s="41"/>
    </row>
    <row r="2839" spans="4:7" x14ac:dyDescent="0.25">
      <c r="D2839" s="16"/>
      <c r="E2839" s="16"/>
      <c r="F2839" s="16"/>
      <c r="G2839" s="41"/>
    </row>
    <row r="2840" spans="4:7" x14ac:dyDescent="0.25">
      <c r="D2840" s="16"/>
      <c r="E2840" s="16"/>
      <c r="F2840" s="16"/>
      <c r="G2840" s="41"/>
    </row>
    <row r="2841" spans="4:7" x14ac:dyDescent="0.25">
      <c r="D2841" s="16"/>
      <c r="E2841" s="16"/>
      <c r="F2841" s="16"/>
      <c r="G2841" s="41"/>
    </row>
    <row r="2842" spans="4:7" x14ac:dyDescent="0.25">
      <c r="D2842" s="16"/>
      <c r="E2842" s="16"/>
      <c r="F2842" s="16"/>
      <c r="G2842" s="41"/>
    </row>
    <row r="2843" spans="4:7" x14ac:dyDescent="0.25">
      <c r="D2843" s="16"/>
      <c r="E2843" s="16"/>
      <c r="F2843" s="16"/>
      <c r="G2843" s="41"/>
    </row>
    <row r="2844" spans="4:7" x14ac:dyDescent="0.25">
      <c r="D2844" s="16"/>
      <c r="E2844" s="16"/>
      <c r="F2844" s="16"/>
      <c r="G2844" s="41"/>
    </row>
    <row r="2845" spans="4:7" x14ac:dyDescent="0.25">
      <c r="D2845" s="16"/>
      <c r="E2845" s="16"/>
      <c r="F2845" s="16"/>
      <c r="G2845" s="41"/>
    </row>
    <row r="2846" spans="4:7" x14ac:dyDescent="0.25">
      <c r="D2846" s="16"/>
      <c r="E2846" s="16"/>
      <c r="F2846" s="16"/>
      <c r="G2846" s="41"/>
    </row>
    <row r="2847" spans="4:7" x14ac:dyDescent="0.25">
      <c r="D2847" s="16"/>
      <c r="E2847" s="16"/>
      <c r="F2847" s="16"/>
      <c r="G2847" s="41"/>
    </row>
    <row r="2848" spans="4:7" x14ac:dyDescent="0.25">
      <c r="D2848" s="16"/>
      <c r="E2848" s="16"/>
      <c r="F2848" s="16"/>
      <c r="G2848" s="41"/>
    </row>
    <row r="2849" spans="4:7" x14ac:dyDescent="0.25">
      <c r="D2849" s="16"/>
      <c r="E2849" s="16"/>
      <c r="F2849" s="16"/>
      <c r="G2849" s="41"/>
    </row>
    <row r="2850" spans="4:7" x14ac:dyDescent="0.25">
      <c r="D2850" s="16"/>
      <c r="E2850" s="16"/>
      <c r="F2850" s="16"/>
      <c r="G2850" s="41"/>
    </row>
    <row r="2851" spans="4:7" x14ac:dyDescent="0.25">
      <c r="D2851" s="16"/>
      <c r="E2851" s="16"/>
      <c r="F2851" s="16"/>
      <c r="G2851" s="41"/>
    </row>
    <row r="2852" spans="4:7" x14ac:dyDescent="0.25">
      <c r="D2852" s="16"/>
      <c r="E2852" s="16"/>
      <c r="F2852" s="16"/>
      <c r="G2852" s="41"/>
    </row>
    <row r="2853" spans="4:7" x14ac:dyDescent="0.25">
      <c r="D2853" s="16"/>
      <c r="E2853" s="16"/>
      <c r="F2853" s="16"/>
      <c r="G2853" s="41"/>
    </row>
    <row r="2854" spans="4:7" x14ac:dyDescent="0.25">
      <c r="D2854" s="16"/>
      <c r="E2854" s="16"/>
      <c r="F2854" s="16"/>
      <c r="G2854" s="41"/>
    </row>
    <row r="2855" spans="4:7" x14ac:dyDescent="0.25">
      <c r="D2855" s="16"/>
      <c r="E2855" s="16"/>
      <c r="F2855" s="16"/>
      <c r="G2855" s="41"/>
    </row>
    <row r="2856" spans="4:7" x14ac:dyDescent="0.25">
      <c r="D2856" s="16"/>
      <c r="E2856" s="16"/>
      <c r="F2856" s="16"/>
      <c r="G2856" s="41"/>
    </row>
    <row r="2857" spans="4:7" x14ac:dyDescent="0.25">
      <c r="D2857" s="16"/>
      <c r="E2857" s="16"/>
      <c r="F2857" s="16"/>
      <c r="G2857" s="41"/>
    </row>
    <row r="2858" spans="4:7" x14ac:dyDescent="0.25">
      <c r="D2858" s="16"/>
      <c r="E2858" s="16"/>
      <c r="F2858" s="16"/>
      <c r="G2858" s="41"/>
    </row>
    <row r="2859" spans="4:7" x14ac:dyDescent="0.25">
      <c r="D2859" s="16"/>
      <c r="E2859" s="16"/>
      <c r="F2859" s="16"/>
      <c r="G2859" s="41"/>
    </row>
    <row r="2860" spans="4:7" x14ac:dyDescent="0.25">
      <c r="D2860" s="16"/>
      <c r="E2860" s="16"/>
      <c r="F2860" s="16"/>
      <c r="G2860" s="41"/>
    </row>
    <row r="2861" spans="4:7" x14ac:dyDescent="0.25">
      <c r="D2861" s="16"/>
      <c r="E2861" s="16"/>
      <c r="F2861" s="16"/>
      <c r="G2861" s="41"/>
    </row>
    <row r="2862" spans="4:7" x14ac:dyDescent="0.25">
      <c r="D2862" s="16"/>
      <c r="E2862" s="16"/>
      <c r="F2862" s="16"/>
      <c r="G2862" s="41"/>
    </row>
    <row r="2863" spans="4:7" x14ac:dyDescent="0.25">
      <c r="D2863" s="16"/>
      <c r="E2863" s="16"/>
      <c r="F2863" s="16"/>
      <c r="G2863" s="41"/>
    </row>
    <row r="2864" spans="4:7" x14ac:dyDescent="0.25">
      <c r="D2864" s="16"/>
      <c r="E2864" s="16"/>
      <c r="F2864" s="16"/>
      <c r="G2864" s="41"/>
    </row>
    <row r="2865" spans="4:7" x14ac:dyDescent="0.25">
      <c r="D2865" s="16"/>
      <c r="E2865" s="16"/>
      <c r="F2865" s="16"/>
      <c r="G2865" s="41"/>
    </row>
    <row r="2866" spans="4:7" x14ac:dyDescent="0.25">
      <c r="D2866" s="16"/>
      <c r="E2866" s="16"/>
      <c r="F2866" s="16"/>
      <c r="G2866" s="41"/>
    </row>
    <row r="2867" spans="4:7" x14ac:dyDescent="0.25">
      <c r="D2867" s="16"/>
      <c r="E2867" s="16"/>
      <c r="F2867" s="16"/>
      <c r="G2867" s="41"/>
    </row>
    <row r="2868" spans="4:7" x14ac:dyDescent="0.25">
      <c r="D2868" s="16"/>
      <c r="E2868" s="16"/>
      <c r="F2868" s="16"/>
      <c r="G2868" s="41"/>
    </row>
    <row r="2869" spans="4:7" x14ac:dyDescent="0.25">
      <c r="D2869" s="16"/>
      <c r="E2869" s="16"/>
      <c r="F2869" s="16"/>
      <c r="G2869" s="41"/>
    </row>
    <row r="2870" spans="4:7" x14ac:dyDescent="0.25">
      <c r="D2870" s="16"/>
      <c r="E2870" s="16"/>
      <c r="F2870" s="16"/>
      <c r="G2870" s="41"/>
    </row>
    <row r="2871" spans="4:7" x14ac:dyDescent="0.25">
      <c r="D2871" s="16"/>
      <c r="E2871" s="16"/>
      <c r="F2871" s="16"/>
      <c r="G2871" s="41"/>
    </row>
    <row r="2872" spans="4:7" x14ac:dyDescent="0.25">
      <c r="D2872" s="16"/>
      <c r="E2872" s="16"/>
      <c r="F2872" s="16"/>
      <c r="G2872" s="41"/>
    </row>
    <row r="2873" spans="4:7" x14ac:dyDescent="0.25">
      <c r="D2873" s="16"/>
      <c r="E2873" s="16"/>
      <c r="F2873" s="16"/>
      <c r="G2873" s="41"/>
    </row>
    <row r="2874" spans="4:7" x14ac:dyDescent="0.25">
      <c r="D2874" s="16"/>
      <c r="E2874" s="16"/>
      <c r="F2874" s="16"/>
      <c r="G2874" s="41"/>
    </row>
    <row r="2875" spans="4:7" x14ac:dyDescent="0.25">
      <c r="D2875" s="16"/>
      <c r="E2875" s="16"/>
      <c r="F2875" s="16"/>
      <c r="G2875" s="41"/>
    </row>
    <row r="2876" spans="4:7" x14ac:dyDescent="0.25">
      <c r="D2876" s="16"/>
      <c r="E2876" s="16"/>
      <c r="F2876" s="16"/>
      <c r="G2876" s="41"/>
    </row>
    <row r="2877" spans="4:7" x14ac:dyDescent="0.25">
      <c r="D2877" s="16"/>
      <c r="E2877" s="16"/>
      <c r="F2877" s="16"/>
      <c r="G2877" s="41"/>
    </row>
    <row r="2878" spans="4:7" x14ac:dyDescent="0.25">
      <c r="D2878" s="16"/>
      <c r="E2878" s="16"/>
      <c r="F2878" s="16"/>
      <c r="G2878" s="41"/>
    </row>
    <row r="2879" spans="4:7" x14ac:dyDescent="0.25">
      <c r="D2879" s="16"/>
      <c r="E2879" s="16"/>
      <c r="F2879" s="16"/>
      <c r="G2879" s="41"/>
    </row>
    <row r="2880" spans="4:7" x14ac:dyDescent="0.25">
      <c r="D2880" s="16"/>
      <c r="E2880" s="16"/>
      <c r="F2880" s="16"/>
      <c r="G2880" s="41"/>
    </row>
    <row r="2881" spans="4:7" x14ac:dyDescent="0.25">
      <c r="D2881" s="16"/>
      <c r="E2881" s="16"/>
      <c r="F2881" s="16"/>
      <c r="G2881" s="41"/>
    </row>
    <row r="2882" spans="4:7" x14ac:dyDescent="0.25">
      <c r="D2882" s="16"/>
      <c r="E2882" s="16"/>
      <c r="F2882" s="16"/>
      <c r="G2882" s="41"/>
    </row>
    <row r="2883" spans="4:7" x14ac:dyDescent="0.25">
      <c r="D2883" s="16"/>
      <c r="E2883" s="16"/>
      <c r="F2883" s="16"/>
      <c r="G2883" s="41"/>
    </row>
    <row r="2884" spans="4:7" x14ac:dyDescent="0.25">
      <c r="D2884" s="16"/>
      <c r="E2884" s="16"/>
      <c r="F2884" s="16"/>
      <c r="G2884" s="41"/>
    </row>
    <row r="2885" spans="4:7" x14ac:dyDescent="0.25">
      <c r="D2885" s="16"/>
      <c r="E2885" s="16"/>
      <c r="F2885" s="16"/>
      <c r="G2885" s="41"/>
    </row>
    <row r="2886" spans="4:7" x14ac:dyDescent="0.25">
      <c r="D2886" s="16"/>
      <c r="E2886" s="16"/>
      <c r="F2886" s="16"/>
      <c r="G2886" s="41"/>
    </row>
    <row r="2887" spans="4:7" x14ac:dyDescent="0.25">
      <c r="D2887" s="16"/>
      <c r="E2887" s="16"/>
      <c r="F2887" s="16"/>
      <c r="G2887" s="41"/>
    </row>
    <row r="2888" spans="4:7" x14ac:dyDescent="0.25">
      <c r="D2888" s="16"/>
      <c r="E2888" s="16"/>
      <c r="F2888" s="16"/>
      <c r="G2888" s="41"/>
    </row>
    <row r="2889" spans="4:7" x14ac:dyDescent="0.25">
      <c r="D2889" s="16"/>
      <c r="E2889" s="16"/>
      <c r="F2889" s="16"/>
      <c r="G2889" s="41"/>
    </row>
    <row r="2890" spans="4:7" x14ac:dyDescent="0.25">
      <c r="D2890" s="16"/>
      <c r="E2890" s="16"/>
      <c r="F2890" s="16"/>
      <c r="G2890" s="41"/>
    </row>
    <row r="2891" spans="4:7" x14ac:dyDescent="0.25">
      <c r="D2891" s="16"/>
      <c r="E2891" s="16"/>
      <c r="F2891" s="16"/>
      <c r="G2891" s="41"/>
    </row>
    <row r="2892" spans="4:7" x14ac:dyDescent="0.25">
      <c r="D2892" s="16"/>
      <c r="E2892" s="16"/>
      <c r="F2892" s="16"/>
      <c r="G2892" s="41"/>
    </row>
    <row r="2893" spans="4:7" x14ac:dyDescent="0.25">
      <c r="D2893" s="16"/>
      <c r="E2893" s="16"/>
      <c r="F2893" s="16"/>
      <c r="G2893" s="41"/>
    </row>
    <row r="2894" spans="4:7" x14ac:dyDescent="0.25">
      <c r="D2894" s="16"/>
      <c r="E2894" s="16"/>
      <c r="F2894" s="16"/>
      <c r="G2894" s="41"/>
    </row>
    <row r="2895" spans="4:7" x14ac:dyDescent="0.25">
      <c r="D2895" s="16"/>
      <c r="E2895" s="16"/>
      <c r="F2895" s="16"/>
      <c r="G2895" s="41"/>
    </row>
    <row r="2896" spans="4:7" x14ac:dyDescent="0.25">
      <c r="D2896" s="16"/>
      <c r="E2896" s="16"/>
      <c r="F2896" s="16"/>
      <c r="G2896" s="41"/>
    </row>
    <row r="2897" spans="4:7" x14ac:dyDescent="0.25">
      <c r="D2897" s="16"/>
      <c r="E2897" s="16"/>
      <c r="F2897" s="16"/>
      <c r="G2897" s="41"/>
    </row>
    <row r="2898" spans="4:7" x14ac:dyDescent="0.25">
      <c r="D2898" s="16"/>
      <c r="E2898" s="16"/>
      <c r="F2898" s="16"/>
      <c r="G2898" s="41"/>
    </row>
    <row r="2899" spans="4:7" x14ac:dyDescent="0.25">
      <c r="D2899" s="16"/>
      <c r="E2899" s="16"/>
      <c r="F2899" s="16"/>
      <c r="G2899" s="41"/>
    </row>
    <row r="2900" spans="4:7" x14ac:dyDescent="0.25">
      <c r="D2900" s="16"/>
      <c r="E2900" s="16"/>
      <c r="F2900" s="16"/>
      <c r="G2900" s="41"/>
    </row>
    <row r="2901" spans="4:7" x14ac:dyDescent="0.25">
      <c r="D2901" s="16"/>
      <c r="E2901" s="16"/>
      <c r="F2901" s="16"/>
      <c r="G2901" s="41"/>
    </row>
    <row r="2902" spans="4:7" x14ac:dyDescent="0.25">
      <c r="D2902" s="16"/>
      <c r="E2902" s="16"/>
      <c r="F2902" s="16"/>
      <c r="G2902" s="41"/>
    </row>
    <row r="2903" spans="4:7" x14ac:dyDescent="0.25">
      <c r="D2903" s="16"/>
      <c r="E2903" s="16"/>
      <c r="F2903" s="16"/>
      <c r="G2903" s="41"/>
    </row>
    <row r="2904" spans="4:7" x14ac:dyDescent="0.25">
      <c r="D2904" s="16"/>
      <c r="E2904" s="16"/>
      <c r="F2904" s="16"/>
      <c r="G2904" s="41"/>
    </row>
    <row r="2905" spans="4:7" x14ac:dyDescent="0.25">
      <c r="D2905" s="16"/>
      <c r="E2905" s="16"/>
      <c r="F2905" s="16"/>
      <c r="G2905" s="41"/>
    </row>
    <row r="2906" spans="4:7" x14ac:dyDescent="0.25">
      <c r="D2906" s="16"/>
      <c r="E2906" s="16"/>
      <c r="F2906" s="16"/>
      <c r="G2906" s="41"/>
    </row>
    <row r="2907" spans="4:7" x14ac:dyDescent="0.25">
      <c r="D2907" s="16"/>
      <c r="E2907" s="16"/>
      <c r="F2907" s="16"/>
      <c r="G2907" s="41"/>
    </row>
    <row r="2908" spans="4:7" x14ac:dyDescent="0.25">
      <c r="D2908" s="16"/>
      <c r="E2908" s="16"/>
      <c r="F2908" s="16"/>
      <c r="G2908" s="41"/>
    </row>
    <row r="2909" spans="4:7" x14ac:dyDescent="0.25">
      <c r="D2909" s="16"/>
      <c r="E2909" s="16"/>
      <c r="F2909" s="16"/>
      <c r="G2909" s="41"/>
    </row>
    <row r="2910" spans="4:7" x14ac:dyDescent="0.25">
      <c r="D2910" s="16"/>
      <c r="E2910" s="16"/>
      <c r="F2910" s="16"/>
      <c r="G2910" s="41"/>
    </row>
    <row r="2911" spans="4:7" x14ac:dyDescent="0.25">
      <c r="D2911" s="16"/>
      <c r="E2911" s="16"/>
      <c r="F2911" s="16"/>
      <c r="G2911" s="41"/>
    </row>
    <row r="2912" spans="4:7" x14ac:dyDescent="0.25">
      <c r="D2912" s="16"/>
      <c r="E2912" s="16"/>
      <c r="F2912" s="16"/>
      <c r="G2912" s="41"/>
    </row>
    <row r="2913" spans="4:7" x14ac:dyDescent="0.25">
      <c r="D2913" s="16"/>
      <c r="E2913" s="16"/>
      <c r="F2913" s="16"/>
      <c r="G2913" s="41"/>
    </row>
    <row r="2914" spans="4:7" x14ac:dyDescent="0.25">
      <c r="D2914" s="16"/>
      <c r="E2914" s="16"/>
      <c r="F2914" s="16"/>
      <c r="G2914" s="41"/>
    </row>
    <row r="2915" spans="4:7" x14ac:dyDescent="0.25">
      <c r="D2915" s="16"/>
      <c r="E2915" s="16"/>
      <c r="F2915" s="16"/>
      <c r="G2915" s="41"/>
    </row>
    <row r="2916" spans="4:7" x14ac:dyDescent="0.25">
      <c r="D2916" s="16"/>
      <c r="E2916" s="16"/>
      <c r="F2916" s="16"/>
      <c r="G2916" s="41"/>
    </row>
    <row r="2917" spans="4:7" x14ac:dyDescent="0.25">
      <c r="D2917" s="16"/>
      <c r="E2917" s="16"/>
      <c r="F2917" s="16"/>
      <c r="G2917" s="41"/>
    </row>
    <row r="2918" spans="4:7" x14ac:dyDescent="0.25">
      <c r="D2918" s="16"/>
      <c r="E2918" s="16"/>
      <c r="F2918" s="16"/>
      <c r="G2918" s="41"/>
    </row>
    <row r="2919" spans="4:7" x14ac:dyDescent="0.25">
      <c r="D2919" s="16"/>
      <c r="E2919" s="16"/>
      <c r="F2919" s="16"/>
      <c r="G2919" s="41"/>
    </row>
    <row r="2920" spans="4:7" x14ac:dyDescent="0.25">
      <c r="D2920" s="16"/>
      <c r="E2920" s="16"/>
      <c r="F2920" s="16"/>
      <c r="G2920" s="41"/>
    </row>
    <row r="2921" spans="4:7" x14ac:dyDescent="0.25">
      <c r="D2921" s="16"/>
      <c r="E2921" s="16"/>
      <c r="F2921" s="16"/>
      <c r="G2921" s="41"/>
    </row>
    <row r="2922" spans="4:7" x14ac:dyDescent="0.25">
      <c r="D2922" s="16"/>
      <c r="E2922" s="16"/>
      <c r="F2922" s="16"/>
      <c r="G2922" s="41"/>
    </row>
    <row r="2923" spans="4:7" x14ac:dyDescent="0.25">
      <c r="D2923" s="16"/>
      <c r="E2923" s="16"/>
      <c r="F2923" s="16"/>
      <c r="G2923" s="41"/>
    </row>
    <row r="2924" spans="4:7" x14ac:dyDescent="0.25">
      <c r="D2924" s="16"/>
      <c r="E2924" s="16"/>
      <c r="F2924" s="16"/>
      <c r="G2924" s="41"/>
    </row>
    <row r="2925" spans="4:7" x14ac:dyDescent="0.25">
      <c r="D2925" s="16"/>
      <c r="E2925" s="16"/>
      <c r="F2925" s="16"/>
      <c r="G2925" s="41"/>
    </row>
    <row r="2926" spans="4:7" x14ac:dyDescent="0.25">
      <c r="D2926" s="16"/>
      <c r="E2926" s="16"/>
      <c r="F2926" s="16"/>
      <c r="G2926" s="41"/>
    </row>
    <row r="2927" spans="4:7" x14ac:dyDescent="0.25">
      <c r="D2927" s="16"/>
      <c r="E2927" s="16"/>
      <c r="F2927" s="16"/>
      <c r="G2927" s="41"/>
    </row>
    <row r="2928" spans="4:7" x14ac:dyDescent="0.25">
      <c r="D2928" s="16"/>
      <c r="E2928" s="16"/>
      <c r="F2928" s="16"/>
      <c r="G2928" s="41"/>
    </row>
    <row r="2929" spans="4:7" x14ac:dyDescent="0.25">
      <c r="D2929" s="16"/>
      <c r="E2929" s="16"/>
      <c r="F2929" s="16"/>
      <c r="G2929" s="41"/>
    </row>
    <row r="2930" spans="4:7" x14ac:dyDescent="0.25">
      <c r="D2930" s="16"/>
      <c r="E2930" s="16"/>
      <c r="F2930" s="16"/>
      <c r="G2930" s="41"/>
    </row>
    <row r="2931" spans="4:7" x14ac:dyDescent="0.25">
      <c r="D2931" s="16"/>
      <c r="E2931" s="16"/>
      <c r="F2931" s="16"/>
      <c r="G2931" s="41"/>
    </row>
    <row r="2932" spans="4:7" x14ac:dyDescent="0.25">
      <c r="D2932" s="16"/>
      <c r="E2932" s="16"/>
      <c r="F2932" s="16"/>
      <c r="G2932" s="41"/>
    </row>
    <row r="2933" spans="4:7" x14ac:dyDescent="0.25">
      <c r="D2933" s="16"/>
      <c r="E2933" s="16"/>
      <c r="F2933" s="16"/>
      <c r="G2933" s="41"/>
    </row>
    <row r="2934" spans="4:7" x14ac:dyDescent="0.25">
      <c r="D2934" s="16"/>
      <c r="E2934" s="16"/>
      <c r="F2934" s="16"/>
      <c r="G2934" s="41"/>
    </row>
    <row r="2935" spans="4:7" x14ac:dyDescent="0.25">
      <c r="D2935" s="16"/>
      <c r="E2935" s="16"/>
      <c r="F2935" s="16"/>
      <c r="G2935" s="41"/>
    </row>
    <row r="2936" spans="4:7" x14ac:dyDescent="0.25">
      <c r="D2936" s="16"/>
      <c r="E2936" s="16"/>
      <c r="F2936" s="16"/>
      <c r="G2936" s="41"/>
    </row>
    <row r="2937" spans="4:7" x14ac:dyDescent="0.25">
      <c r="D2937" s="16"/>
      <c r="E2937" s="16"/>
      <c r="F2937" s="16"/>
      <c r="G2937" s="41"/>
    </row>
    <row r="2938" spans="4:7" x14ac:dyDescent="0.25">
      <c r="D2938" s="16"/>
      <c r="E2938" s="16"/>
      <c r="F2938" s="16"/>
      <c r="G2938" s="41"/>
    </row>
    <row r="2939" spans="4:7" x14ac:dyDescent="0.25">
      <c r="D2939" s="16"/>
      <c r="E2939" s="16"/>
      <c r="F2939" s="16"/>
      <c r="G2939" s="41"/>
    </row>
    <row r="2940" spans="4:7" x14ac:dyDescent="0.25">
      <c r="D2940" s="16"/>
      <c r="E2940" s="16"/>
      <c r="F2940" s="16"/>
      <c r="G2940" s="41"/>
    </row>
    <row r="2941" spans="4:7" x14ac:dyDescent="0.25">
      <c r="D2941" s="16"/>
      <c r="E2941" s="16"/>
      <c r="F2941" s="16"/>
      <c r="G2941" s="41"/>
    </row>
    <row r="2942" spans="4:7" x14ac:dyDescent="0.25">
      <c r="D2942" s="16"/>
      <c r="E2942" s="16"/>
      <c r="F2942" s="16"/>
      <c r="G2942" s="41"/>
    </row>
    <row r="2943" spans="4:7" x14ac:dyDescent="0.25">
      <c r="D2943" s="16"/>
      <c r="E2943" s="16"/>
      <c r="F2943" s="16"/>
      <c r="G2943" s="41"/>
    </row>
    <row r="2944" spans="4:7" x14ac:dyDescent="0.25">
      <c r="D2944" s="16"/>
      <c r="E2944" s="16"/>
      <c r="F2944" s="16"/>
      <c r="G2944" s="41"/>
    </row>
    <row r="2945" spans="4:7" x14ac:dyDescent="0.25">
      <c r="D2945" s="16"/>
      <c r="E2945" s="16"/>
      <c r="F2945" s="16"/>
      <c r="G2945" s="41"/>
    </row>
    <row r="2946" spans="4:7" x14ac:dyDescent="0.25">
      <c r="D2946" s="16"/>
      <c r="E2946" s="16"/>
      <c r="F2946" s="16"/>
      <c r="G2946" s="41"/>
    </row>
    <row r="2947" spans="4:7" x14ac:dyDescent="0.25">
      <c r="D2947" s="16"/>
      <c r="E2947" s="16"/>
      <c r="F2947" s="16"/>
      <c r="G2947" s="41"/>
    </row>
    <row r="2948" spans="4:7" x14ac:dyDescent="0.25">
      <c r="D2948" s="16"/>
      <c r="E2948" s="16"/>
      <c r="F2948" s="16"/>
      <c r="G2948" s="41"/>
    </row>
    <row r="2949" spans="4:7" x14ac:dyDescent="0.25">
      <c r="D2949" s="16"/>
      <c r="E2949" s="16"/>
      <c r="F2949" s="16"/>
      <c r="G2949" s="41"/>
    </row>
    <row r="2950" spans="4:7" x14ac:dyDescent="0.25">
      <c r="D2950" s="16"/>
      <c r="E2950" s="16"/>
      <c r="F2950" s="16"/>
      <c r="G2950" s="41"/>
    </row>
    <row r="2951" spans="4:7" x14ac:dyDescent="0.25">
      <c r="D2951" s="16"/>
      <c r="E2951" s="16"/>
      <c r="F2951" s="16"/>
      <c r="G2951" s="41"/>
    </row>
    <row r="2952" spans="4:7" x14ac:dyDescent="0.25">
      <c r="D2952" s="16"/>
      <c r="E2952" s="16"/>
      <c r="F2952" s="16"/>
      <c r="G2952" s="41"/>
    </row>
    <row r="2953" spans="4:7" x14ac:dyDescent="0.25">
      <c r="D2953" s="16"/>
      <c r="E2953" s="16"/>
      <c r="F2953" s="16"/>
      <c r="G2953" s="41"/>
    </row>
    <row r="2954" spans="4:7" x14ac:dyDescent="0.25">
      <c r="D2954" s="16"/>
      <c r="E2954" s="16"/>
      <c r="F2954" s="16"/>
      <c r="G2954" s="41"/>
    </row>
    <row r="2955" spans="4:7" x14ac:dyDescent="0.25">
      <c r="D2955" s="16"/>
      <c r="E2955" s="16"/>
      <c r="F2955" s="16"/>
      <c r="G2955" s="41"/>
    </row>
    <row r="2956" spans="4:7" x14ac:dyDescent="0.25">
      <c r="D2956" s="16"/>
      <c r="E2956" s="16"/>
      <c r="F2956" s="16"/>
      <c r="G2956" s="41"/>
    </row>
    <row r="2957" spans="4:7" x14ac:dyDescent="0.25">
      <c r="D2957" s="16"/>
      <c r="E2957" s="16"/>
      <c r="F2957" s="16"/>
      <c r="G2957" s="41"/>
    </row>
    <row r="2958" spans="4:7" x14ac:dyDescent="0.25">
      <c r="D2958" s="16"/>
      <c r="E2958" s="16"/>
      <c r="F2958" s="16"/>
      <c r="G2958" s="41"/>
    </row>
    <row r="2959" spans="4:7" x14ac:dyDescent="0.25">
      <c r="D2959" s="16"/>
      <c r="E2959" s="16"/>
      <c r="F2959" s="16"/>
      <c r="G2959" s="41"/>
    </row>
    <row r="2960" spans="4:7" x14ac:dyDescent="0.25">
      <c r="D2960" s="16"/>
      <c r="E2960" s="16"/>
      <c r="F2960" s="16"/>
      <c r="G2960" s="41"/>
    </row>
    <row r="2961" spans="4:7" x14ac:dyDescent="0.25">
      <c r="D2961" s="16"/>
      <c r="E2961" s="16"/>
      <c r="F2961" s="16"/>
      <c r="G2961" s="41"/>
    </row>
    <row r="2962" spans="4:7" x14ac:dyDescent="0.25">
      <c r="D2962" s="16"/>
      <c r="E2962" s="16"/>
      <c r="F2962" s="16"/>
      <c r="G2962" s="41"/>
    </row>
    <row r="2963" spans="4:7" x14ac:dyDescent="0.25">
      <c r="D2963" s="16"/>
      <c r="E2963" s="16"/>
      <c r="F2963" s="16"/>
      <c r="G2963" s="41"/>
    </row>
    <row r="2964" spans="4:7" x14ac:dyDescent="0.25">
      <c r="D2964" s="16"/>
      <c r="E2964" s="16"/>
      <c r="F2964" s="16"/>
      <c r="G2964" s="41"/>
    </row>
    <row r="2965" spans="4:7" x14ac:dyDescent="0.25">
      <c r="D2965" s="16"/>
      <c r="E2965" s="16"/>
      <c r="F2965" s="16"/>
      <c r="G2965" s="41"/>
    </row>
    <row r="2966" spans="4:7" x14ac:dyDescent="0.25">
      <c r="D2966" s="16"/>
      <c r="E2966" s="16"/>
      <c r="F2966" s="16"/>
      <c r="G2966" s="41"/>
    </row>
    <row r="2967" spans="4:7" x14ac:dyDescent="0.25">
      <c r="D2967" s="16"/>
      <c r="E2967" s="16"/>
      <c r="F2967" s="16"/>
      <c r="G2967" s="41"/>
    </row>
    <row r="2968" spans="4:7" x14ac:dyDescent="0.25">
      <c r="D2968" s="16"/>
      <c r="E2968" s="16"/>
      <c r="F2968" s="16"/>
      <c r="G2968" s="41"/>
    </row>
    <row r="2969" spans="4:7" x14ac:dyDescent="0.25">
      <c r="D2969" s="16"/>
      <c r="E2969" s="16"/>
      <c r="F2969" s="16"/>
      <c r="G2969" s="41"/>
    </row>
    <row r="2970" spans="4:7" x14ac:dyDescent="0.25">
      <c r="D2970" s="16"/>
      <c r="E2970" s="16"/>
      <c r="F2970" s="16"/>
      <c r="G2970" s="41"/>
    </row>
    <row r="2971" spans="4:7" x14ac:dyDescent="0.25">
      <c r="D2971" s="16"/>
      <c r="E2971" s="16"/>
      <c r="F2971" s="16"/>
      <c r="G2971" s="41"/>
    </row>
    <row r="2972" spans="4:7" x14ac:dyDescent="0.25">
      <c r="D2972" s="16"/>
      <c r="E2972" s="16"/>
      <c r="F2972" s="16"/>
      <c r="G2972" s="41"/>
    </row>
    <row r="2973" spans="4:7" x14ac:dyDescent="0.25">
      <c r="D2973" s="16"/>
      <c r="E2973" s="16"/>
      <c r="F2973" s="16"/>
      <c r="G2973" s="41"/>
    </row>
    <row r="2974" spans="4:7" x14ac:dyDescent="0.25">
      <c r="D2974" s="16"/>
      <c r="E2974" s="16"/>
      <c r="F2974" s="16"/>
      <c r="G2974" s="41"/>
    </row>
    <row r="2975" spans="4:7" x14ac:dyDescent="0.25">
      <c r="D2975" s="16"/>
      <c r="E2975" s="16"/>
      <c r="F2975" s="16"/>
      <c r="G2975" s="41"/>
    </row>
    <row r="2976" spans="4:7" x14ac:dyDescent="0.25">
      <c r="D2976" s="16"/>
      <c r="E2976" s="16"/>
      <c r="F2976" s="16"/>
      <c r="G2976" s="41"/>
    </row>
    <row r="2977" spans="4:7" x14ac:dyDescent="0.25">
      <c r="D2977" s="16"/>
      <c r="E2977" s="16"/>
      <c r="F2977" s="16"/>
      <c r="G2977" s="41"/>
    </row>
    <row r="2978" spans="4:7" x14ac:dyDescent="0.25">
      <c r="D2978" s="16"/>
      <c r="E2978" s="16"/>
      <c r="F2978" s="16"/>
      <c r="G2978" s="41"/>
    </row>
    <row r="2979" spans="4:7" x14ac:dyDescent="0.25">
      <c r="D2979" s="16"/>
      <c r="E2979" s="16"/>
      <c r="F2979" s="16"/>
      <c r="G2979" s="41"/>
    </row>
    <row r="2980" spans="4:7" x14ac:dyDescent="0.25">
      <c r="D2980" s="16"/>
      <c r="E2980" s="16"/>
      <c r="F2980" s="16"/>
      <c r="G2980" s="41"/>
    </row>
    <row r="2981" spans="4:7" x14ac:dyDescent="0.25">
      <c r="D2981" s="16"/>
      <c r="E2981" s="16"/>
      <c r="F2981" s="16"/>
      <c r="G2981" s="41"/>
    </row>
    <row r="2982" spans="4:7" x14ac:dyDescent="0.25">
      <c r="D2982" s="16"/>
      <c r="E2982" s="16"/>
      <c r="F2982" s="16"/>
      <c r="G2982" s="41"/>
    </row>
    <row r="2983" spans="4:7" x14ac:dyDescent="0.25">
      <c r="D2983" s="16"/>
      <c r="E2983" s="16"/>
      <c r="F2983" s="16"/>
      <c r="G2983" s="41"/>
    </row>
    <row r="2984" spans="4:7" x14ac:dyDescent="0.25">
      <c r="D2984" s="16"/>
      <c r="E2984" s="16"/>
      <c r="F2984" s="16"/>
      <c r="G2984" s="41"/>
    </row>
    <row r="2985" spans="4:7" x14ac:dyDescent="0.25">
      <c r="D2985" s="16"/>
      <c r="E2985" s="16"/>
      <c r="F2985" s="16"/>
      <c r="G2985" s="41"/>
    </row>
    <row r="2986" spans="4:7" x14ac:dyDescent="0.25">
      <c r="D2986" s="16"/>
      <c r="E2986" s="16"/>
      <c r="F2986" s="16"/>
      <c r="G2986" s="41"/>
    </row>
    <row r="2987" spans="4:7" x14ac:dyDescent="0.25">
      <c r="D2987" s="16"/>
      <c r="E2987" s="16"/>
      <c r="F2987" s="16"/>
      <c r="G2987" s="41"/>
    </row>
    <row r="2988" spans="4:7" x14ac:dyDescent="0.25">
      <c r="D2988" s="16"/>
      <c r="E2988" s="16"/>
      <c r="F2988" s="16"/>
      <c r="G2988" s="41"/>
    </row>
    <row r="2989" spans="4:7" x14ac:dyDescent="0.25">
      <c r="D2989" s="16"/>
      <c r="E2989" s="16"/>
      <c r="F2989" s="16"/>
      <c r="G2989" s="41"/>
    </row>
    <row r="2990" spans="4:7" x14ac:dyDescent="0.25">
      <c r="D2990" s="16"/>
      <c r="E2990" s="16"/>
      <c r="F2990" s="16"/>
      <c r="G2990" s="41"/>
    </row>
    <row r="2991" spans="4:7" x14ac:dyDescent="0.25">
      <c r="D2991" s="16"/>
      <c r="E2991" s="16"/>
      <c r="F2991" s="16"/>
      <c r="G2991" s="41"/>
    </row>
    <row r="2992" spans="4:7" x14ac:dyDescent="0.25">
      <c r="D2992" s="16"/>
      <c r="E2992" s="16"/>
      <c r="F2992" s="16"/>
      <c r="G2992" s="41"/>
    </row>
    <row r="2993" spans="4:7" x14ac:dyDescent="0.25">
      <c r="D2993" s="16"/>
      <c r="E2993" s="16"/>
      <c r="F2993" s="16"/>
      <c r="G2993" s="41"/>
    </row>
    <row r="2994" spans="4:7" x14ac:dyDescent="0.25">
      <c r="D2994" s="16"/>
      <c r="E2994" s="16"/>
      <c r="F2994" s="16"/>
      <c r="G2994" s="41"/>
    </row>
    <row r="2995" spans="4:7" x14ac:dyDescent="0.25">
      <c r="D2995" s="16"/>
      <c r="E2995" s="16"/>
      <c r="F2995" s="16"/>
      <c r="G2995" s="41"/>
    </row>
    <row r="2996" spans="4:7" x14ac:dyDescent="0.25">
      <c r="D2996" s="16"/>
      <c r="E2996" s="16"/>
      <c r="F2996" s="16"/>
      <c r="G2996" s="41"/>
    </row>
    <row r="2997" spans="4:7" x14ac:dyDescent="0.25">
      <c r="D2997" s="16"/>
      <c r="E2997" s="16"/>
      <c r="F2997" s="16"/>
      <c r="G2997" s="41"/>
    </row>
    <row r="2998" spans="4:7" x14ac:dyDescent="0.25">
      <c r="D2998" s="16"/>
      <c r="E2998" s="16"/>
      <c r="F2998" s="16"/>
      <c r="G2998" s="41"/>
    </row>
    <row r="2999" spans="4:7" x14ac:dyDescent="0.25">
      <c r="D2999" s="16"/>
      <c r="E2999" s="16"/>
      <c r="F2999" s="16"/>
      <c r="G2999" s="41"/>
    </row>
    <row r="3000" spans="4:7" x14ac:dyDescent="0.25">
      <c r="D3000" s="16"/>
      <c r="E3000" s="16"/>
      <c r="F3000" s="16"/>
      <c r="G3000" s="41"/>
    </row>
    <row r="3001" spans="4:7" x14ac:dyDescent="0.25">
      <c r="D3001" s="16"/>
      <c r="E3001" s="16"/>
      <c r="F3001" s="16"/>
      <c r="G3001" s="41"/>
    </row>
    <row r="3002" spans="4:7" x14ac:dyDescent="0.25">
      <c r="D3002" s="16"/>
      <c r="E3002" s="16"/>
      <c r="F3002" s="16"/>
      <c r="G3002" s="41"/>
    </row>
    <row r="3003" spans="4:7" x14ac:dyDescent="0.25">
      <c r="D3003" s="16"/>
      <c r="E3003" s="16"/>
      <c r="F3003" s="16"/>
      <c r="G3003" s="41"/>
    </row>
    <row r="3004" spans="4:7" x14ac:dyDescent="0.25">
      <c r="D3004" s="16"/>
      <c r="E3004" s="16"/>
      <c r="F3004" s="16"/>
      <c r="G3004" s="41"/>
    </row>
    <row r="3005" spans="4:7" x14ac:dyDescent="0.25">
      <c r="D3005" s="16"/>
      <c r="E3005" s="16"/>
      <c r="F3005" s="16"/>
      <c r="G3005" s="41"/>
    </row>
    <row r="3006" spans="4:7" x14ac:dyDescent="0.25">
      <c r="D3006" s="16"/>
      <c r="E3006" s="16"/>
      <c r="F3006" s="16"/>
      <c r="G3006" s="41"/>
    </row>
    <row r="3007" spans="4:7" x14ac:dyDescent="0.25">
      <c r="D3007" s="16"/>
      <c r="E3007" s="16"/>
      <c r="F3007" s="16"/>
      <c r="G3007" s="41"/>
    </row>
    <row r="3008" spans="4:7" x14ac:dyDescent="0.25">
      <c r="D3008" s="16"/>
      <c r="E3008" s="16"/>
      <c r="F3008" s="16"/>
      <c r="G3008" s="41"/>
    </row>
    <row r="3009" spans="4:7" x14ac:dyDescent="0.25">
      <c r="D3009" s="16"/>
      <c r="E3009" s="16"/>
      <c r="F3009" s="16"/>
      <c r="G3009" s="41"/>
    </row>
    <row r="3010" spans="4:7" x14ac:dyDescent="0.25">
      <c r="D3010" s="16"/>
      <c r="E3010" s="16"/>
      <c r="F3010" s="16"/>
      <c r="G3010" s="41"/>
    </row>
    <row r="3011" spans="4:7" x14ac:dyDescent="0.25">
      <c r="D3011" s="16"/>
      <c r="E3011" s="16"/>
      <c r="F3011" s="16"/>
      <c r="G3011" s="41"/>
    </row>
    <row r="3012" spans="4:7" x14ac:dyDescent="0.25">
      <c r="D3012" s="16"/>
      <c r="E3012" s="16"/>
      <c r="F3012" s="16"/>
      <c r="G3012" s="41"/>
    </row>
    <row r="3013" spans="4:7" x14ac:dyDescent="0.25">
      <c r="D3013" s="16"/>
      <c r="E3013" s="16"/>
      <c r="F3013" s="16"/>
      <c r="G3013" s="41"/>
    </row>
    <row r="3014" spans="4:7" x14ac:dyDescent="0.25">
      <c r="D3014" s="16"/>
      <c r="E3014" s="16"/>
      <c r="F3014" s="16"/>
      <c r="G3014" s="41"/>
    </row>
    <row r="3015" spans="4:7" x14ac:dyDescent="0.25">
      <c r="D3015" s="16"/>
      <c r="E3015" s="16"/>
      <c r="F3015" s="16"/>
      <c r="G3015" s="41"/>
    </row>
    <row r="3016" spans="4:7" x14ac:dyDescent="0.25">
      <c r="D3016" s="16"/>
      <c r="E3016" s="16"/>
      <c r="F3016" s="16"/>
      <c r="G3016" s="41"/>
    </row>
    <row r="3017" spans="4:7" x14ac:dyDescent="0.25">
      <c r="D3017" s="16"/>
      <c r="E3017" s="16"/>
      <c r="F3017" s="16"/>
      <c r="G3017" s="41"/>
    </row>
    <row r="3018" spans="4:7" x14ac:dyDescent="0.25">
      <c r="D3018" s="16"/>
      <c r="E3018" s="16"/>
      <c r="F3018" s="16"/>
      <c r="G3018" s="41"/>
    </row>
    <row r="3019" spans="4:7" x14ac:dyDescent="0.25">
      <c r="D3019" s="16"/>
      <c r="E3019" s="16"/>
      <c r="F3019" s="16"/>
      <c r="G3019" s="41"/>
    </row>
    <row r="3020" spans="4:7" x14ac:dyDescent="0.25">
      <c r="D3020" s="16"/>
      <c r="E3020" s="16"/>
      <c r="F3020" s="16"/>
      <c r="G3020" s="41"/>
    </row>
    <row r="3021" spans="4:7" x14ac:dyDescent="0.25">
      <c r="D3021" s="16"/>
      <c r="E3021" s="16"/>
      <c r="F3021" s="16"/>
      <c r="G3021" s="41"/>
    </row>
    <row r="3022" spans="4:7" x14ac:dyDescent="0.25">
      <c r="D3022" s="16"/>
      <c r="E3022" s="16"/>
      <c r="F3022" s="16"/>
      <c r="G3022" s="41"/>
    </row>
    <row r="3023" spans="4:7" x14ac:dyDescent="0.25">
      <c r="D3023" s="16"/>
      <c r="E3023" s="16"/>
      <c r="F3023" s="16"/>
      <c r="G3023" s="41"/>
    </row>
    <row r="3024" spans="4:7" x14ac:dyDescent="0.25">
      <c r="D3024" s="16"/>
      <c r="E3024" s="16"/>
      <c r="F3024" s="16"/>
      <c r="G3024" s="41"/>
    </row>
    <row r="3025" spans="4:7" x14ac:dyDescent="0.25">
      <c r="D3025" s="16"/>
      <c r="E3025" s="16"/>
      <c r="F3025" s="16"/>
      <c r="G3025" s="41"/>
    </row>
    <row r="3026" spans="4:7" x14ac:dyDescent="0.25">
      <c r="D3026" s="16"/>
      <c r="E3026" s="16"/>
      <c r="F3026" s="16"/>
      <c r="G3026" s="41"/>
    </row>
    <row r="3027" spans="4:7" x14ac:dyDescent="0.25">
      <c r="D3027" s="16"/>
      <c r="E3027" s="16"/>
      <c r="F3027" s="16"/>
      <c r="G3027" s="41"/>
    </row>
    <row r="3028" spans="4:7" x14ac:dyDescent="0.25">
      <c r="D3028" s="16"/>
      <c r="E3028" s="16"/>
      <c r="F3028" s="16"/>
      <c r="G3028" s="41"/>
    </row>
    <row r="3029" spans="4:7" x14ac:dyDescent="0.25">
      <c r="D3029" s="16"/>
      <c r="E3029" s="16"/>
      <c r="F3029" s="16"/>
      <c r="G3029" s="41"/>
    </row>
    <row r="3030" spans="4:7" x14ac:dyDescent="0.25">
      <c r="D3030" s="16"/>
      <c r="E3030" s="16"/>
      <c r="F3030" s="16"/>
      <c r="G3030" s="41"/>
    </row>
    <row r="3031" spans="4:7" x14ac:dyDescent="0.25">
      <c r="D3031" s="16"/>
      <c r="E3031" s="16"/>
      <c r="F3031" s="16"/>
      <c r="G3031" s="41"/>
    </row>
    <row r="3032" spans="4:7" x14ac:dyDescent="0.25">
      <c r="D3032" s="16"/>
      <c r="E3032" s="16"/>
      <c r="F3032" s="16"/>
      <c r="G3032" s="41"/>
    </row>
    <row r="3033" spans="4:7" x14ac:dyDescent="0.25">
      <c r="D3033" s="16"/>
      <c r="E3033" s="16"/>
      <c r="F3033" s="16"/>
      <c r="G3033" s="41"/>
    </row>
    <row r="3034" spans="4:7" x14ac:dyDescent="0.25">
      <c r="D3034" s="16"/>
      <c r="E3034" s="16"/>
      <c r="F3034" s="16"/>
      <c r="G3034" s="41"/>
    </row>
    <row r="3035" spans="4:7" x14ac:dyDescent="0.25">
      <c r="D3035" s="16"/>
      <c r="E3035" s="16"/>
      <c r="F3035" s="16"/>
      <c r="G3035" s="41"/>
    </row>
    <row r="3036" spans="4:7" x14ac:dyDescent="0.25">
      <c r="D3036" s="16"/>
      <c r="E3036" s="16"/>
      <c r="F3036" s="16"/>
      <c r="G3036" s="41"/>
    </row>
    <row r="3037" spans="4:7" x14ac:dyDescent="0.25">
      <c r="D3037" s="16"/>
      <c r="E3037" s="16"/>
      <c r="F3037" s="16"/>
      <c r="G3037" s="41"/>
    </row>
    <row r="3038" spans="4:7" x14ac:dyDescent="0.25">
      <c r="D3038" s="16"/>
      <c r="E3038" s="16"/>
      <c r="F3038" s="16"/>
      <c r="G3038" s="41"/>
    </row>
    <row r="3039" spans="4:7" x14ac:dyDescent="0.25">
      <c r="D3039" s="16"/>
      <c r="E3039" s="16"/>
      <c r="F3039" s="16"/>
      <c r="G3039" s="41"/>
    </row>
    <row r="3040" spans="4:7" x14ac:dyDescent="0.25">
      <c r="D3040" s="16"/>
      <c r="E3040" s="16"/>
      <c r="F3040" s="16"/>
      <c r="G3040" s="41"/>
    </row>
    <row r="3041" spans="4:7" x14ac:dyDescent="0.25">
      <c r="D3041" s="16"/>
      <c r="E3041" s="16"/>
      <c r="F3041" s="16"/>
      <c r="G3041" s="41"/>
    </row>
    <row r="3042" spans="4:7" x14ac:dyDescent="0.25">
      <c r="D3042" s="16"/>
      <c r="E3042" s="16"/>
      <c r="F3042" s="16"/>
      <c r="G3042" s="41"/>
    </row>
    <row r="3043" spans="4:7" x14ac:dyDescent="0.25">
      <c r="D3043" s="16"/>
      <c r="E3043" s="16"/>
      <c r="F3043" s="16"/>
      <c r="G3043" s="41"/>
    </row>
    <row r="3044" spans="4:7" x14ac:dyDescent="0.25">
      <c r="D3044" s="16"/>
      <c r="E3044" s="16"/>
      <c r="F3044" s="16"/>
      <c r="G3044" s="41"/>
    </row>
    <row r="3045" spans="4:7" x14ac:dyDescent="0.25">
      <c r="D3045" s="16"/>
      <c r="E3045" s="16"/>
      <c r="F3045" s="16"/>
      <c r="G3045" s="41"/>
    </row>
    <row r="3046" spans="4:7" x14ac:dyDescent="0.25">
      <c r="D3046" s="16"/>
      <c r="E3046" s="16"/>
      <c r="F3046" s="16"/>
      <c r="G3046" s="41"/>
    </row>
    <row r="3047" spans="4:7" x14ac:dyDescent="0.25">
      <c r="D3047" s="16"/>
      <c r="E3047" s="16"/>
      <c r="F3047" s="16"/>
      <c r="G3047" s="41"/>
    </row>
    <row r="3048" spans="4:7" x14ac:dyDescent="0.25">
      <c r="D3048" s="16"/>
      <c r="E3048" s="16"/>
      <c r="F3048" s="16"/>
      <c r="G3048" s="41"/>
    </row>
    <row r="3049" spans="4:7" x14ac:dyDescent="0.25">
      <c r="D3049" s="16"/>
      <c r="E3049" s="16"/>
      <c r="F3049" s="16"/>
      <c r="G3049" s="41"/>
    </row>
    <row r="3050" spans="4:7" x14ac:dyDescent="0.25">
      <c r="D3050" s="16"/>
      <c r="E3050" s="16"/>
      <c r="F3050" s="16"/>
      <c r="G3050" s="41"/>
    </row>
    <row r="3051" spans="4:7" x14ac:dyDescent="0.25">
      <c r="D3051" s="16"/>
      <c r="E3051" s="16"/>
      <c r="F3051" s="16"/>
      <c r="G3051" s="41"/>
    </row>
    <row r="3052" spans="4:7" x14ac:dyDescent="0.25">
      <c r="D3052" s="16"/>
      <c r="E3052" s="16"/>
      <c r="F3052" s="16"/>
      <c r="G3052" s="41"/>
    </row>
    <row r="3053" spans="4:7" x14ac:dyDescent="0.25">
      <c r="D3053" s="16"/>
      <c r="E3053" s="16"/>
      <c r="F3053" s="16"/>
      <c r="G3053" s="41"/>
    </row>
    <row r="3054" spans="4:7" x14ac:dyDescent="0.25">
      <c r="D3054" s="16"/>
      <c r="E3054" s="16"/>
      <c r="F3054" s="16"/>
      <c r="G3054" s="41"/>
    </row>
    <row r="3055" spans="4:7" x14ac:dyDescent="0.25">
      <c r="D3055" s="16"/>
      <c r="E3055" s="16"/>
      <c r="F3055" s="16"/>
      <c r="G3055" s="41"/>
    </row>
    <row r="3056" spans="4:7" x14ac:dyDescent="0.25">
      <c r="D3056" s="16"/>
      <c r="E3056" s="16"/>
      <c r="F3056" s="16"/>
      <c r="G3056" s="41"/>
    </row>
    <row r="3057" spans="4:7" x14ac:dyDescent="0.25">
      <c r="D3057" s="16"/>
      <c r="E3057" s="16"/>
      <c r="F3057" s="16"/>
      <c r="G3057" s="41"/>
    </row>
    <row r="3058" spans="4:7" x14ac:dyDescent="0.25">
      <c r="D3058" s="16"/>
      <c r="E3058" s="16"/>
      <c r="F3058" s="16"/>
      <c r="G3058" s="41"/>
    </row>
    <row r="3059" spans="4:7" x14ac:dyDescent="0.25">
      <c r="D3059" s="16"/>
      <c r="E3059" s="16"/>
      <c r="F3059" s="16"/>
      <c r="G3059" s="41"/>
    </row>
    <row r="3060" spans="4:7" x14ac:dyDescent="0.25">
      <c r="D3060" s="16"/>
      <c r="E3060" s="16"/>
      <c r="F3060" s="16"/>
      <c r="G3060" s="41"/>
    </row>
    <row r="3061" spans="4:7" x14ac:dyDescent="0.25">
      <c r="D3061" s="16"/>
      <c r="E3061" s="16"/>
      <c r="F3061" s="16"/>
      <c r="G3061" s="41"/>
    </row>
    <row r="3062" spans="4:7" x14ac:dyDescent="0.25">
      <c r="D3062" s="16"/>
      <c r="E3062" s="16"/>
      <c r="F3062" s="16"/>
      <c r="G3062" s="41"/>
    </row>
    <row r="3063" spans="4:7" x14ac:dyDescent="0.25">
      <c r="D3063" s="16"/>
      <c r="E3063" s="16"/>
      <c r="F3063" s="16"/>
      <c r="G3063" s="41"/>
    </row>
    <row r="3064" spans="4:7" x14ac:dyDescent="0.25">
      <c r="D3064" s="16"/>
      <c r="E3064" s="16"/>
      <c r="F3064" s="16"/>
      <c r="G3064" s="41"/>
    </row>
    <row r="3065" spans="4:7" x14ac:dyDescent="0.25">
      <c r="D3065" s="16"/>
      <c r="E3065" s="16"/>
      <c r="F3065" s="16"/>
      <c r="G3065" s="41"/>
    </row>
    <row r="3066" spans="4:7" x14ac:dyDescent="0.25">
      <c r="D3066" s="16"/>
      <c r="E3066" s="16"/>
      <c r="F3066" s="16"/>
      <c r="G3066" s="41"/>
    </row>
    <row r="3067" spans="4:7" x14ac:dyDescent="0.25">
      <c r="D3067" s="16"/>
      <c r="E3067" s="16"/>
      <c r="F3067" s="16"/>
      <c r="G3067" s="41"/>
    </row>
    <row r="3068" spans="4:7" x14ac:dyDescent="0.25">
      <c r="D3068" s="16"/>
      <c r="E3068" s="16"/>
      <c r="F3068" s="16"/>
      <c r="G3068" s="41"/>
    </row>
    <row r="3069" spans="4:7" x14ac:dyDescent="0.25">
      <c r="D3069" s="16"/>
      <c r="E3069" s="16"/>
      <c r="F3069" s="16"/>
      <c r="G3069" s="41"/>
    </row>
    <row r="3070" spans="4:7" x14ac:dyDescent="0.25">
      <c r="D3070" s="16"/>
      <c r="E3070" s="16"/>
      <c r="F3070" s="16"/>
      <c r="G3070" s="41"/>
    </row>
    <row r="3071" spans="4:7" x14ac:dyDescent="0.25">
      <c r="D3071" s="16"/>
      <c r="E3071" s="16"/>
      <c r="F3071" s="16"/>
      <c r="G3071" s="41"/>
    </row>
    <row r="3072" spans="4:7" x14ac:dyDescent="0.25">
      <c r="D3072" s="16"/>
      <c r="E3072" s="16"/>
      <c r="F3072" s="16"/>
      <c r="G3072" s="41"/>
    </row>
    <row r="3073" spans="4:7" x14ac:dyDescent="0.25">
      <c r="D3073" s="16"/>
      <c r="E3073" s="16"/>
      <c r="F3073" s="16"/>
      <c r="G3073" s="41"/>
    </row>
    <row r="3074" spans="4:7" x14ac:dyDescent="0.25">
      <c r="D3074" s="16"/>
      <c r="E3074" s="16"/>
      <c r="F3074" s="16"/>
      <c r="G3074" s="41"/>
    </row>
    <row r="3075" spans="4:7" x14ac:dyDescent="0.25">
      <c r="D3075" s="16"/>
      <c r="E3075" s="16"/>
      <c r="F3075" s="16"/>
      <c r="G3075" s="41"/>
    </row>
    <row r="3076" spans="4:7" x14ac:dyDescent="0.25">
      <c r="D3076" s="16"/>
      <c r="E3076" s="16"/>
      <c r="F3076" s="16"/>
      <c r="G3076" s="41"/>
    </row>
    <row r="3077" spans="4:7" x14ac:dyDescent="0.25">
      <c r="D3077" s="16"/>
      <c r="E3077" s="16"/>
      <c r="F3077" s="16"/>
      <c r="G3077" s="41"/>
    </row>
    <row r="3078" spans="4:7" x14ac:dyDescent="0.25">
      <c r="D3078" s="16"/>
      <c r="E3078" s="16"/>
      <c r="F3078" s="16"/>
      <c r="G3078" s="41"/>
    </row>
    <row r="3079" spans="4:7" x14ac:dyDescent="0.25">
      <c r="D3079" s="16"/>
      <c r="E3079" s="16"/>
      <c r="F3079" s="16"/>
      <c r="G3079" s="41"/>
    </row>
    <row r="3080" spans="4:7" x14ac:dyDescent="0.25">
      <c r="D3080" s="16"/>
      <c r="E3080" s="16"/>
      <c r="F3080" s="16"/>
      <c r="G3080" s="41"/>
    </row>
    <row r="3081" spans="4:7" x14ac:dyDescent="0.25">
      <c r="D3081" s="16"/>
      <c r="E3081" s="16"/>
      <c r="F3081" s="16"/>
      <c r="G3081" s="41"/>
    </row>
    <row r="3082" spans="4:7" x14ac:dyDescent="0.25">
      <c r="D3082" s="16"/>
      <c r="E3082" s="16"/>
      <c r="F3082" s="16"/>
      <c r="G3082" s="41"/>
    </row>
    <row r="3083" spans="4:7" x14ac:dyDescent="0.25">
      <c r="D3083" s="16"/>
      <c r="E3083" s="16"/>
      <c r="F3083" s="16"/>
      <c r="G3083" s="41"/>
    </row>
    <row r="3084" spans="4:7" x14ac:dyDescent="0.25">
      <c r="D3084" s="16"/>
      <c r="E3084" s="16"/>
      <c r="F3084" s="16"/>
      <c r="G3084" s="41"/>
    </row>
    <row r="3085" spans="4:7" x14ac:dyDescent="0.25">
      <c r="D3085" s="16"/>
      <c r="E3085" s="16"/>
      <c r="F3085" s="16"/>
      <c r="G3085" s="41"/>
    </row>
    <row r="3086" spans="4:7" x14ac:dyDescent="0.25">
      <c r="D3086" s="16"/>
      <c r="E3086" s="16"/>
      <c r="F3086" s="16"/>
      <c r="G3086" s="41"/>
    </row>
    <row r="3087" spans="4:7" x14ac:dyDescent="0.25">
      <c r="D3087" s="16"/>
      <c r="E3087" s="16"/>
      <c r="F3087" s="16"/>
      <c r="G3087" s="41"/>
    </row>
    <row r="3088" spans="4:7" x14ac:dyDescent="0.25">
      <c r="D3088" s="16"/>
      <c r="E3088" s="16"/>
      <c r="F3088" s="16"/>
      <c r="G3088" s="41"/>
    </row>
    <row r="3089" spans="4:7" x14ac:dyDescent="0.25">
      <c r="D3089" s="16"/>
      <c r="E3089" s="16"/>
      <c r="F3089" s="16"/>
      <c r="G3089" s="41"/>
    </row>
    <row r="3090" spans="4:7" x14ac:dyDescent="0.25">
      <c r="D3090" s="16"/>
      <c r="E3090" s="16"/>
      <c r="F3090" s="16"/>
      <c r="G3090" s="41"/>
    </row>
    <row r="3091" spans="4:7" x14ac:dyDescent="0.25">
      <c r="D3091" s="16"/>
      <c r="E3091" s="16"/>
      <c r="F3091" s="16"/>
      <c r="G3091" s="41"/>
    </row>
    <row r="3092" spans="4:7" x14ac:dyDescent="0.25">
      <c r="D3092" s="16"/>
      <c r="E3092" s="16"/>
      <c r="F3092" s="16"/>
      <c r="G3092" s="41"/>
    </row>
    <row r="3093" spans="4:7" x14ac:dyDescent="0.25">
      <c r="D3093" s="16"/>
      <c r="E3093" s="16"/>
      <c r="F3093" s="16"/>
      <c r="G3093" s="41"/>
    </row>
    <row r="3094" spans="4:7" x14ac:dyDescent="0.25">
      <c r="D3094" s="16"/>
      <c r="E3094" s="16"/>
      <c r="F3094" s="16"/>
      <c r="G3094" s="41"/>
    </row>
    <row r="3095" spans="4:7" x14ac:dyDescent="0.25">
      <c r="D3095" s="16"/>
      <c r="E3095" s="16"/>
      <c r="F3095" s="16"/>
      <c r="G3095" s="41"/>
    </row>
    <row r="3096" spans="4:7" x14ac:dyDescent="0.25">
      <c r="D3096" s="16"/>
      <c r="E3096" s="16"/>
      <c r="F3096" s="16"/>
      <c r="G3096" s="41"/>
    </row>
    <row r="3097" spans="4:7" x14ac:dyDescent="0.25">
      <c r="D3097" s="16"/>
      <c r="E3097" s="16"/>
      <c r="F3097" s="16"/>
      <c r="G3097" s="41"/>
    </row>
    <row r="3098" spans="4:7" x14ac:dyDescent="0.25">
      <c r="D3098" s="16"/>
      <c r="E3098" s="16"/>
      <c r="F3098" s="16"/>
      <c r="G3098" s="41"/>
    </row>
    <row r="3099" spans="4:7" x14ac:dyDescent="0.25">
      <c r="D3099" s="16"/>
      <c r="E3099" s="16"/>
      <c r="F3099" s="16"/>
      <c r="G3099" s="41"/>
    </row>
    <row r="3100" spans="4:7" x14ac:dyDescent="0.25">
      <c r="D3100" s="16"/>
      <c r="E3100" s="16"/>
      <c r="F3100" s="16"/>
      <c r="G3100" s="41"/>
    </row>
    <row r="3101" spans="4:7" x14ac:dyDescent="0.25">
      <c r="D3101" s="16"/>
      <c r="E3101" s="16"/>
      <c r="F3101" s="16"/>
      <c r="G3101" s="41"/>
    </row>
    <row r="3102" spans="4:7" x14ac:dyDescent="0.25">
      <c r="D3102" s="16"/>
      <c r="E3102" s="16"/>
      <c r="F3102" s="16"/>
      <c r="G3102" s="41"/>
    </row>
    <row r="3103" spans="4:7" x14ac:dyDescent="0.25">
      <c r="D3103" s="16"/>
      <c r="E3103" s="16"/>
      <c r="F3103" s="16"/>
      <c r="G3103" s="41"/>
    </row>
    <row r="3104" spans="4:7" x14ac:dyDescent="0.25">
      <c r="D3104" s="16"/>
      <c r="E3104" s="16"/>
      <c r="F3104" s="16"/>
      <c r="G3104" s="41"/>
    </row>
    <row r="3105" spans="4:7" x14ac:dyDescent="0.25">
      <c r="D3105" s="16"/>
      <c r="E3105" s="16"/>
      <c r="F3105" s="16"/>
      <c r="G3105" s="41"/>
    </row>
    <row r="3106" spans="4:7" x14ac:dyDescent="0.25">
      <c r="D3106" s="16"/>
      <c r="E3106" s="16"/>
      <c r="F3106" s="16"/>
      <c r="G3106" s="41"/>
    </row>
    <row r="3107" spans="4:7" x14ac:dyDescent="0.25">
      <c r="D3107" s="16"/>
      <c r="E3107" s="16"/>
      <c r="F3107" s="16"/>
      <c r="G3107" s="41"/>
    </row>
    <row r="3108" spans="4:7" x14ac:dyDescent="0.25">
      <c r="D3108" s="16"/>
      <c r="E3108" s="16"/>
      <c r="F3108" s="16"/>
      <c r="G3108" s="41"/>
    </row>
    <row r="3109" spans="4:7" x14ac:dyDescent="0.25">
      <c r="D3109" s="16"/>
      <c r="E3109" s="16"/>
      <c r="F3109" s="16"/>
      <c r="G3109" s="41"/>
    </row>
    <row r="3110" spans="4:7" x14ac:dyDescent="0.25">
      <c r="D3110" s="16"/>
      <c r="E3110" s="16"/>
      <c r="F3110" s="16"/>
      <c r="G3110" s="41"/>
    </row>
    <row r="3111" spans="4:7" x14ac:dyDescent="0.25">
      <c r="D3111" s="16"/>
      <c r="E3111" s="16"/>
      <c r="F3111" s="16"/>
      <c r="G3111" s="41"/>
    </row>
    <row r="3112" spans="4:7" x14ac:dyDescent="0.25">
      <c r="D3112" s="16"/>
      <c r="E3112" s="16"/>
      <c r="F3112" s="16"/>
      <c r="G3112" s="41"/>
    </row>
    <row r="3113" spans="4:7" x14ac:dyDescent="0.25">
      <c r="D3113" s="16"/>
      <c r="E3113" s="16"/>
      <c r="F3113" s="16"/>
      <c r="G3113" s="41"/>
    </row>
    <row r="3114" spans="4:7" x14ac:dyDescent="0.25">
      <c r="D3114" s="16"/>
      <c r="E3114" s="16"/>
      <c r="F3114" s="16"/>
      <c r="G3114" s="41"/>
    </row>
    <row r="3115" spans="4:7" x14ac:dyDescent="0.25">
      <c r="D3115" s="16"/>
      <c r="E3115" s="16"/>
      <c r="F3115" s="16"/>
      <c r="G3115" s="41"/>
    </row>
    <row r="3116" spans="4:7" x14ac:dyDescent="0.25">
      <c r="D3116" s="16"/>
      <c r="E3116" s="16"/>
      <c r="F3116" s="16"/>
      <c r="G3116" s="41"/>
    </row>
    <row r="3117" spans="4:7" x14ac:dyDescent="0.25">
      <c r="D3117" s="16"/>
      <c r="E3117" s="16"/>
      <c r="F3117" s="16"/>
      <c r="G3117" s="41"/>
    </row>
    <row r="3118" spans="4:7" x14ac:dyDescent="0.25">
      <c r="D3118" s="16"/>
      <c r="E3118" s="16"/>
      <c r="F3118" s="16"/>
      <c r="G3118" s="41"/>
    </row>
    <row r="3119" spans="4:7" x14ac:dyDescent="0.25">
      <c r="D3119" s="16"/>
      <c r="E3119" s="16"/>
      <c r="F3119" s="16"/>
      <c r="G3119" s="41"/>
    </row>
    <row r="3120" spans="4:7" x14ac:dyDescent="0.25">
      <c r="D3120" s="16"/>
      <c r="E3120" s="16"/>
      <c r="F3120" s="16"/>
      <c r="G3120" s="41"/>
    </row>
    <row r="3121" spans="4:7" x14ac:dyDescent="0.25">
      <c r="D3121" s="16"/>
      <c r="E3121" s="16"/>
      <c r="F3121" s="16"/>
      <c r="G3121" s="41"/>
    </row>
    <row r="3122" spans="4:7" x14ac:dyDescent="0.25">
      <c r="D3122" s="16"/>
      <c r="E3122" s="16"/>
      <c r="F3122" s="16"/>
      <c r="G3122" s="41"/>
    </row>
    <row r="3123" spans="4:7" x14ac:dyDescent="0.25">
      <c r="D3123" s="16"/>
      <c r="E3123" s="16"/>
      <c r="F3123" s="16"/>
      <c r="G3123" s="41"/>
    </row>
    <row r="3124" spans="4:7" x14ac:dyDescent="0.25">
      <c r="D3124" s="16"/>
      <c r="E3124" s="16"/>
      <c r="F3124" s="16"/>
      <c r="G3124" s="41"/>
    </row>
    <row r="3125" spans="4:7" x14ac:dyDescent="0.25">
      <c r="D3125" s="16"/>
      <c r="E3125" s="16"/>
      <c r="F3125" s="16"/>
      <c r="G3125" s="41"/>
    </row>
    <row r="3126" spans="4:7" x14ac:dyDescent="0.25">
      <c r="D3126" s="16"/>
      <c r="E3126" s="16"/>
      <c r="F3126" s="16"/>
      <c r="G3126" s="41"/>
    </row>
    <row r="3127" spans="4:7" x14ac:dyDescent="0.25">
      <c r="D3127" s="16"/>
      <c r="E3127" s="16"/>
      <c r="F3127" s="16"/>
      <c r="G3127" s="41"/>
    </row>
    <row r="3128" spans="4:7" x14ac:dyDescent="0.25">
      <c r="D3128" s="16"/>
      <c r="E3128" s="16"/>
      <c r="F3128" s="16"/>
      <c r="G3128" s="41"/>
    </row>
    <row r="3129" spans="4:7" x14ac:dyDescent="0.25">
      <c r="D3129" s="16"/>
      <c r="E3129" s="16"/>
      <c r="F3129" s="16"/>
      <c r="G3129" s="41"/>
    </row>
    <row r="3130" spans="4:7" x14ac:dyDescent="0.25">
      <c r="D3130" s="16"/>
      <c r="E3130" s="16"/>
      <c r="F3130" s="16"/>
      <c r="G3130" s="41"/>
    </row>
    <row r="3131" spans="4:7" x14ac:dyDescent="0.25">
      <c r="D3131" s="16"/>
      <c r="E3131" s="16"/>
      <c r="F3131" s="16"/>
      <c r="G3131" s="41"/>
    </row>
    <row r="3132" spans="4:7" x14ac:dyDescent="0.25">
      <c r="D3132" s="16"/>
      <c r="E3132" s="16"/>
      <c r="F3132" s="16"/>
      <c r="G3132" s="41"/>
    </row>
    <row r="3133" spans="4:7" x14ac:dyDescent="0.25">
      <c r="D3133" s="16"/>
      <c r="E3133" s="16"/>
      <c r="F3133" s="16"/>
      <c r="G3133" s="41"/>
    </row>
    <row r="3134" spans="4:7" x14ac:dyDescent="0.25">
      <c r="D3134" s="16"/>
      <c r="E3134" s="16"/>
      <c r="F3134" s="16"/>
      <c r="G3134" s="41"/>
    </row>
    <row r="3135" spans="4:7" x14ac:dyDescent="0.25">
      <c r="D3135" s="16"/>
      <c r="E3135" s="16"/>
      <c r="F3135" s="16"/>
      <c r="G3135" s="41"/>
    </row>
    <row r="3136" spans="4:7" x14ac:dyDescent="0.25">
      <c r="D3136" s="16"/>
      <c r="E3136" s="16"/>
      <c r="F3136" s="16"/>
      <c r="G3136" s="41"/>
    </row>
    <row r="3137" spans="4:7" x14ac:dyDescent="0.25">
      <c r="D3137" s="16"/>
      <c r="E3137" s="16"/>
      <c r="F3137" s="16"/>
      <c r="G3137" s="41"/>
    </row>
    <row r="3138" spans="4:7" x14ac:dyDescent="0.25">
      <c r="D3138" s="16"/>
      <c r="E3138" s="16"/>
      <c r="F3138" s="16"/>
      <c r="G3138" s="41"/>
    </row>
    <row r="3139" spans="4:7" x14ac:dyDescent="0.25">
      <c r="D3139" s="16"/>
      <c r="E3139" s="16"/>
      <c r="F3139" s="16"/>
      <c r="G3139" s="41"/>
    </row>
    <row r="3140" spans="4:7" x14ac:dyDescent="0.25">
      <c r="D3140" s="16"/>
      <c r="E3140" s="16"/>
      <c r="F3140" s="16"/>
      <c r="G3140" s="41"/>
    </row>
    <row r="3141" spans="4:7" x14ac:dyDescent="0.25">
      <c r="D3141" s="16"/>
      <c r="E3141" s="16"/>
      <c r="F3141" s="16"/>
      <c r="G3141" s="41"/>
    </row>
    <row r="3142" spans="4:7" x14ac:dyDescent="0.25">
      <c r="D3142" s="16"/>
      <c r="E3142" s="16"/>
      <c r="F3142" s="16"/>
      <c r="G3142" s="41"/>
    </row>
    <row r="3143" spans="4:7" x14ac:dyDescent="0.25">
      <c r="D3143" s="16"/>
      <c r="E3143" s="16"/>
      <c r="F3143" s="16"/>
      <c r="G3143" s="41"/>
    </row>
    <row r="3144" spans="4:7" x14ac:dyDescent="0.25">
      <c r="D3144" s="16"/>
      <c r="E3144" s="16"/>
      <c r="F3144" s="16"/>
      <c r="G3144" s="41"/>
    </row>
    <row r="3145" spans="4:7" x14ac:dyDescent="0.25">
      <c r="D3145" s="16"/>
      <c r="E3145" s="16"/>
      <c r="F3145" s="16"/>
      <c r="G3145" s="41"/>
    </row>
    <row r="3146" spans="4:7" x14ac:dyDescent="0.25">
      <c r="D3146" s="16"/>
      <c r="E3146" s="16"/>
      <c r="F3146" s="16"/>
      <c r="G3146" s="41"/>
    </row>
    <row r="3147" spans="4:7" x14ac:dyDescent="0.25">
      <c r="D3147" s="16"/>
      <c r="E3147" s="16"/>
      <c r="F3147" s="16"/>
      <c r="G3147" s="41"/>
    </row>
    <row r="3148" spans="4:7" x14ac:dyDescent="0.25">
      <c r="D3148" s="16"/>
      <c r="E3148" s="16"/>
      <c r="F3148" s="16"/>
      <c r="G3148" s="41"/>
    </row>
    <row r="3149" spans="4:7" x14ac:dyDescent="0.25">
      <c r="D3149" s="16"/>
      <c r="E3149" s="16"/>
      <c r="F3149" s="16"/>
      <c r="G3149" s="41"/>
    </row>
    <row r="3150" spans="4:7" x14ac:dyDescent="0.25">
      <c r="D3150" s="16"/>
      <c r="E3150" s="16"/>
      <c r="F3150" s="16"/>
      <c r="G3150" s="41"/>
    </row>
    <row r="3151" spans="4:7" x14ac:dyDescent="0.25">
      <c r="D3151" s="16"/>
      <c r="E3151" s="16"/>
      <c r="F3151" s="16"/>
      <c r="G3151" s="41"/>
    </row>
    <row r="3152" spans="4:7" x14ac:dyDescent="0.25">
      <c r="D3152" s="16"/>
      <c r="E3152" s="16"/>
      <c r="F3152" s="16"/>
      <c r="G3152" s="41"/>
    </row>
    <row r="3153" spans="4:7" x14ac:dyDescent="0.25">
      <c r="D3153" s="16"/>
      <c r="E3153" s="16"/>
      <c r="F3153" s="16"/>
      <c r="G3153" s="41"/>
    </row>
    <row r="3154" spans="4:7" x14ac:dyDescent="0.25">
      <c r="D3154" s="16"/>
      <c r="E3154" s="16"/>
      <c r="F3154" s="16"/>
      <c r="G3154" s="41"/>
    </row>
    <row r="3155" spans="4:7" x14ac:dyDescent="0.25">
      <c r="D3155" s="16"/>
      <c r="E3155" s="16"/>
      <c r="F3155" s="16"/>
      <c r="G3155" s="41"/>
    </row>
    <row r="3156" spans="4:7" x14ac:dyDescent="0.25">
      <c r="D3156" s="16"/>
      <c r="E3156" s="16"/>
      <c r="F3156" s="16"/>
      <c r="G3156" s="41"/>
    </row>
    <row r="3157" spans="4:7" x14ac:dyDescent="0.25">
      <c r="D3157" s="16"/>
      <c r="E3157" s="16"/>
      <c r="F3157" s="16"/>
      <c r="G3157" s="41"/>
    </row>
    <row r="3158" spans="4:7" x14ac:dyDescent="0.25">
      <c r="D3158" s="16"/>
      <c r="E3158" s="16"/>
      <c r="F3158" s="16"/>
      <c r="G3158" s="41"/>
    </row>
    <row r="3159" spans="4:7" x14ac:dyDescent="0.25">
      <c r="D3159" s="16"/>
      <c r="E3159" s="16"/>
      <c r="F3159" s="16"/>
      <c r="G3159" s="41"/>
    </row>
    <row r="3160" spans="4:7" x14ac:dyDescent="0.25">
      <c r="D3160" s="16"/>
      <c r="E3160" s="16"/>
      <c r="F3160" s="16"/>
      <c r="G3160" s="41"/>
    </row>
    <row r="3161" spans="4:7" x14ac:dyDescent="0.25">
      <c r="D3161" s="16"/>
      <c r="E3161" s="16"/>
      <c r="F3161" s="16"/>
      <c r="G3161" s="41"/>
    </row>
    <row r="3162" spans="4:7" x14ac:dyDescent="0.25">
      <c r="D3162" s="16"/>
      <c r="E3162" s="16"/>
      <c r="F3162" s="16"/>
      <c r="G3162" s="41"/>
    </row>
    <row r="3163" spans="4:7" x14ac:dyDescent="0.25">
      <c r="D3163" s="16"/>
      <c r="E3163" s="16"/>
      <c r="F3163" s="16"/>
      <c r="G3163" s="41"/>
    </row>
    <row r="3164" spans="4:7" x14ac:dyDescent="0.25">
      <c r="D3164" s="16"/>
      <c r="E3164" s="16"/>
      <c r="F3164" s="16"/>
      <c r="G3164" s="41"/>
    </row>
    <row r="3165" spans="4:7" x14ac:dyDescent="0.25">
      <c r="D3165" s="16"/>
      <c r="E3165" s="16"/>
      <c r="F3165" s="16"/>
      <c r="G3165" s="41"/>
    </row>
    <row r="3166" spans="4:7" x14ac:dyDescent="0.25">
      <c r="D3166" s="16"/>
      <c r="E3166" s="16"/>
      <c r="F3166" s="16"/>
      <c r="G3166" s="41"/>
    </row>
    <row r="3167" spans="4:7" x14ac:dyDescent="0.25">
      <c r="D3167" s="16"/>
      <c r="E3167" s="16"/>
      <c r="F3167" s="16"/>
      <c r="G3167" s="41"/>
    </row>
    <row r="3168" spans="4:7" x14ac:dyDescent="0.25">
      <c r="D3168" s="16"/>
      <c r="E3168" s="16"/>
      <c r="F3168" s="16"/>
      <c r="G3168" s="41"/>
    </row>
    <row r="3169" spans="4:7" x14ac:dyDescent="0.25">
      <c r="D3169" s="16"/>
      <c r="E3169" s="16"/>
      <c r="F3169" s="16"/>
      <c r="G3169" s="41"/>
    </row>
    <row r="3170" spans="4:7" x14ac:dyDescent="0.25">
      <c r="D3170" s="16"/>
      <c r="E3170" s="16"/>
      <c r="F3170" s="16"/>
      <c r="G3170" s="41"/>
    </row>
    <row r="3171" spans="4:7" x14ac:dyDescent="0.25">
      <c r="D3171" s="16"/>
      <c r="E3171" s="16"/>
      <c r="F3171" s="16"/>
      <c r="G3171" s="41"/>
    </row>
    <row r="3172" spans="4:7" x14ac:dyDescent="0.25">
      <c r="D3172" s="16"/>
      <c r="E3172" s="16"/>
      <c r="F3172" s="16"/>
      <c r="G3172" s="41"/>
    </row>
    <row r="3173" spans="4:7" x14ac:dyDescent="0.25">
      <c r="D3173" s="16"/>
      <c r="E3173" s="16"/>
      <c r="F3173" s="16"/>
      <c r="G3173" s="41"/>
    </row>
    <row r="3174" spans="4:7" x14ac:dyDescent="0.25">
      <c r="D3174" s="16"/>
      <c r="E3174" s="16"/>
      <c r="F3174" s="16"/>
      <c r="G3174" s="41"/>
    </row>
    <row r="3175" spans="4:7" x14ac:dyDescent="0.25">
      <c r="D3175" s="16"/>
      <c r="E3175" s="16"/>
      <c r="F3175" s="16"/>
      <c r="G3175" s="41"/>
    </row>
    <row r="3176" spans="4:7" x14ac:dyDescent="0.25">
      <c r="D3176" s="16"/>
      <c r="E3176" s="16"/>
      <c r="F3176" s="16"/>
      <c r="G3176" s="41"/>
    </row>
    <row r="3177" spans="4:7" x14ac:dyDescent="0.25">
      <c r="D3177" s="16"/>
      <c r="E3177" s="16"/>
      <c r="F3177" s="16"/>
      <c r="G3177" s="41"/>
    </row>
    <row r="3178" spans="4:7" x14ac:dyDescent="0.25">
      <c r="D3178" s="16"/>
      <c r="E3178" s="16"/>
      <c r="F3178" s="16"/>
      <c r="G3178" s="41"/>
    </row>
    <row r="3179" spans="4:7" x14ac:dyDescent="0.25">
      <c r="D3179" s="16"/>
      <c r="E3179" s="16"/>
      <c r="F3179" s="16"/>
      <c r="G3179" s="41"/>
    </row>
    <row r="3180" spans="4:7" x14ac:dyDescent="0.25">
      <c r="D3180" s="16"/>
      <c r="E3180" s="16"/>
      <c r="F3180" s="16"/>
      <c r="G3180" s="41"/>
    </row>
    <row r="3181" spans="4:7" x14ac:dyDescent="0.25">
      <c r="D3181" s="16"/>
      <c r="E3181" s="16"/>
      <c r="F3181" s="16"/>
      <c r="G3181" s="41"/>
    </row>
    <row r="3182" spans="4:7" x14ac:dyDescent="0.25">
      <c r="D3182" s="16"/>
      <c r="E3182" s="16"/>
      <c r="F3182" s="16"/>
      <c r="G3182" s="41"/>
    </row>
    <row r="3183" spans="4:7" x14ac:dyDescent="0.25">
      <c r="D3183" s="16"/>
      <c r="E3183" s="16"/>
      <c r="F3183" s="16"/>
      <c r="G3183" s="41"/>
    </row>
    <row r="3184" spans="4:7" x14ac:dyDescent="0.25">
      <c r="D3184" s="16"/>
      <c r="E3184" s="16"/>
      <c r="F3184" s="16"/>
      <c r="G3184" s="41"/>
    </row>
    <row r="3185" spans="4:7" x14ac:dyDescent="0.25">
      <c r="D3185" s="16"/>
      <c r="E3185" s="16"/>
      <c r="F3185" s="16"/>
      <c r="G3185" s="41"/>
    </row>
    <row r="3186" spans="4:7" x14ac:dyDescent="0.25">
      <c r="D3186" s="16"/>
      <c r="E3186" s="16"/>
      <c r="F3186" s="16"/>
      <c r="G3186" s="41"/>
    </row>
    <row r="3187" spans="4:7" x14ac:dyDescent="0.25">
      <c r="D3187" s="16"/>
      <c r="E3187" s="16"/>
      <c r="F3187" s="16"/>
      <c r="G3187" s="41"/>
    </row>
    <row r="3188" spans="4:7" x14ac:dyDescent="0.25">
      <c r="D3188" s="16"/>
      <c r="E3188" s="16"/>
      <c r="F3188" s="16"/>
      <c r="G3188" s="41"/>
    </row>
    <row r="3189" spans="4:7" x14ac:dyDescent="0.25">
      <c r="D3189" s="16"/>
      <c r="E3189" s="16"/>
      <c r="F3189" s="16"/>
      <c r="G3189" s="41"/>
    </row>
    <row r="3190" spans="4:7" x14ac:dyDescent="0.25">
      <c r="D3190" s="16"/>
      <c r="E3190" s="16"/>
      <c r="F3190" s="16"/>
      <c r="G3190" s="41"/>
    </row>
    <row r="3191" spans="4:7" x14ac:dyDescent="0.25">
      <c r="D3191" s="16"/>
      <c r="E3191" s="16"/>
      <c r="F3191" s="16"/>
      <c r="G3191" s="41"/>
    </row>
    <row r="3192" spans="4:7" x14ac:dyDescent="0.25">
      <c r="D3192" s="16"/>
      <c r="E3192" s="16"/>
      <c r="F3192" s="16"/>
      <c r="G3192" s="41"/>
    </row>
    <row r="3193" spans="4:7" x14ac:dyDescent="0.25">
      <c r="D3193" s="16"/>
      <c r="E3193" s="16"/>
      <c r="F3193" s="16"/>
      <c r="G3193" s="41"/>
    </row>
    <row r="3194" spans="4:7" x14ac:dyDescent="0.25">
      <c r="D3194" s="16"/>
      <c r="E3194" s="16"/>
      <c r="F3194" s="16"/>
      <c r="G3194" s="41"/>
    </row>
    <row r="3195" spans="4:7" x14ac:dyDescent="0.25">
      <c r="D3195" s="16"/>
      <c r="E3195" s="16"/>
      <c r="F3195" s="16"/>
      <c r="G3195" s="41"/>
    </row>
    <row r="3196" spans="4:7" x14ac:dyDescent="0.25">
      <c r="D3196" s="16"/>
      <c r="E3196" s="16"/>
      <c r="F3196" s="16"/>
      <c r="G3196" s="41"/>
    </row>
    <row r="3197" spans="4:7" x14ac:dyDescent="0.25">
      <c r="D3197" s="16"/>
      <c r="E3197" s="16"/>
      <c r="F3197" s="16"/>
      <c r="G3197" s="41"/>
    </row>
    <row r="3198" spans="4:7" x14ac:dyDescent="0.25">
      <c r="D3198" s="16"/>
      <c r="E3198" s="16"/>
      <c r="F3198" s="16"/>
      <c r="G3198" s="41"/>
    </row>
    <row r="3199" spans="4:7" x14ac:dyDescent="0.25">
      <c r="D3199" s="16"/>
      <c r="E3199" s="16"/>
      <c r="F3199" s="16"/>
      <c r="G3199" s="41"/>
    </row>
    <row r="3200" spans="4:7" x14ac:dyDescent="0.25">
      <c r="D3200" s="16"/>
      <c r="E3200" s="16"/>
      <c r="F3200" s="16"/>
      <c r="G3200" s="41"/>
    </row>
    <row r="3201" spans="4:7" x14ac:dyDescent="0.25">
      <c r="D3201" s="16"/>
      <c r="E3201" s="16"/>
      <c r="F3201" s="16"/>
      <c r="G3201" s="41"/>
    </row>
    <row r="3202" spans="4:7" x14ac:dyDescent="0.25">
      <c r="D3202" s="16"/>
      <c r="E3202" s="16"/>
      <c r="F3202" s="16"/>
      <c r="G3202" s="41"/>
    </row>
    <row r="3203" spans="4:7" x14ac:dyDescent="0.25">
      <c r="D3203" s="16"/>
      <c r="E3203" s="16"/>
      <c r="F3203" s="16"/>
      <c r="G3203" s="41"/>
    </row>
    <row r="3204" spans="4:7" x14ac:dyDescent="0.25">
      <c r="D3204" s="16"/>
      <c r="E3204" s="16"/>
      <c r="F3204" s="16"/>
      <c r="G3204" s="41"/>
    </row>
    <row r="3205" spans="4:7" x14ac:dyDescent="0.25">
      <c r="D3205" s="16"/>
      <c r="E3205" s="16"/>
      <c r="F3205" s="16"/>
      <c r="G3205" s="41"/>
    </row>
    <row r="3206" spans="4:7" x14ac:dyDescent="0.25">
      <c r="D3206" s="16"/>
      <c r="E3206" s="16"/>
      <c r="F3206" s="16"/>
      <c r="G3206" s="41"/>
    </row>
    <row r="3207" spans="4:7" x14ac:dyDescent="0.25">
      <c r="D3207" s="16"/>
      <c r="E3207" s="16"/>
      <c r="F3207" s="16"/>
      <c r="G3207" s="41"/>
    </row>
    <row r="3208" spans="4:7" x14ac:dyDescent="0.25">
      <c r="D3208" s="16"/>
      <c r="E3208" s="16"/>
      <c r="F3208" s="16"/>
      <c r="G3208" s="41"/>
    </row>
    <row r="3209" spans="4:7" x14ac:dyDescent="0.25">
      <c r="D3209" s="16"/>
      <c r="E3209" s="16"/>
      <c r="F3209" s="16"/>
      <c r="G3209" s="41"/>
    </row>
    <row r="3210" spans="4:7" x14ac:dyDescent="0.25">
      <c r="D3210" s="16"/>
      <c r="E3210" s="16"/>
      <c r="F3210" s="16"/>
      <c r="G3210" s="41"/>
    </row>
    <row r="3211" spans="4:7" x14ac:dyDescent="0.25">
      <c r="D3211" s="16"/>
      <c r="E3211" s="16"/>
      <c r="F3211" s="16"/>
      <c r="G3211" s="41"/>
    </row>
    <row r="3212" spans="4:7" x14ac:dyDescent="0.25">
      <c r="D3212" s="16"/>
      <c r="E3212" s="16"/>
      <c r="F3212" s="16"/>
      <c r="G3212" s="41"/>
    </row>
    <row r="3213" spans="4:7" x14ac:dyDescent="0.25">
      <c r="D3213" s="16"/>
      <c r="E3213" s="16"/>
      <c r="F3213" s="16"/>
      <c r="G3213" s="41"/>
    </row>
    <row r="3214" spans="4:7" x14ac:dyDescent="0.25">
      <c r="D3214" s="16"/>
      <c r="E3214" s="16"/>
      <c r="F3214" s="16"/>
      <c r="G3214" s="41"/>
    </row>
    <row r="3215" spans="4:7" x14ac:dyDescent="0.25">
      <c r="D3215" s="16"/>
      <c r="E3215" s="16"/>
      <c r="F3215" s="16"/>
      <c r="G3215" s="41"/>
    </row>
    <row r="3216" spans="4:7" x14ac:dyDescent="0.25">
      <c r="D3216" s="16"/>
      <c r="E3216" s="16"/>
      <c r="F3216" s="16"/>
      <c r="G3216" s="41"/>
    </row>
    <row r="3217" spans="4:7" x14ac:dyDescent="0.25">
      <c r="D3217" s="16"/>
      <c r="E3217" s="16"/>
      <c r="F3217" s="16"/>
      <c r="G3217" s="41"/>
    </row>
    <row r="3218" spans="4:7" x14ac:dyDescent="0.25">
      <c r="D3218" s="16"/>
      <c r="E3218" s="16"/>
      <c r="F3218" s="16"/>
      <c r="G3218" s="41"/>
    </row>
    <row r="3219" spans="4:7" x14ac:dyDescent="0.25">
      <c r="D3219" s="16"/>
      <c r="E3219" s="16"/>
      <c r="F3219" s="16"/>
      <c r="G3219" s="41"/>
    </row>
    <row r="3220" spans="4:7" x14ac:dyDescent="0.25">
      <c r="D3220" s="16"/>
      <c r="E3220" s="16"/>
      <c r="F3220" s="16"/>
      <c r="G3220" s="41"/>
    </row>
    <row r="3221" spans="4:7" x14ac:dyDescent="0.25">
      <c r="D3221" s="16"/>
      <c r="E3221" s="16"/>
      <c r="F3221" s="16"/>
      <c r="G3221" s="41"/>
    </row>
    <row r="3222" spans="4:7" x14ac:dyDescent="0.25">
      <c r="D3222" s="16"/>
      <c r="E3222" s="16"/>
      <c r="F3222" s="16"/>
      <c r="G3222" s="41"/>
    </row>
    <row r="3223" spans="4:7" x14ac:dyDescent="0.25">
      <c r="D3223" s="16"/>
      <c r="E3223" s="16"/>
      <c r="F3223" s="16"/>
      <c r="G3223" s="41"/>
    </row>
    <row r="3224" spans="4:7" x14ac:dyDescent="0.25">
      <c r="D3224" s="16"/>
      <c r="E3224" s="16"/>
      <c r="F3224" s="16"/>
      <c r="G3224" s="41"/>
    </row>
    <row r="3225" spans="4:7" x14ac:dyDescent="0.25">
      <c r="D3225" s="16"/>
      <c r="E3225" s="16"/>
      <c r="F3225" s="16"/>
      <c r="G3225" s="41"/>
    </row>
    <row r="3226" spans="4:7" x14ac:dyDescent="0.25">
      <c r="D3226" s="16"/>
      <c r="E3226" s="16"/>
      <c r="F3226" s="16"/>
      <c r="G3226" s="41"/>
    </row>
    <row r="3227" spans="4:7" x14ac:dyDescent="0.25">
      <c r="D3227" s="16"/>
      <c r="E3227" s="16"/>
      <c r="F3227" s="16"/>
      <c r="G3227" s="41"/>
    </row>
    <row r="3228" spans="4:7" x14ac:dyDescent="0.25">
      <c r="D3228" s="16"/>
      <c r="E3228" s="16"/>
      <c r="F3228" s="16"/>
      <c r="G3228" s="41"/>
    </row>
    <row r="3229" spans="4:7" x14ac:dyDescent="0.25">
      <c r="D3229" s="16"/>
      <c r="E3229" s="16"/>
      <c r="F3229" s="16"/>
      <c r="G3229" s="41"/>
    </row>
    <row r="3230" spans="4:7" x14ac:dyDescent="0.25">
      <c r="D3230" s="16"/>
      <c r="E3230" s="16"/>
      <c r="F3230" s="16"/>
      <c r="G3230" s="41"/>
    </row>
    <row r="3231" spans="4:7" x14ac:dyDescent="0.25">
      <c r="D3231" s="16"/>
      <c r="E3231" s="16"/>
      <c r="F3231" s="16"/>
      <c r="G3231" s="41"/>
    </row>
    <row r="3232" spans="4:7" x14ac:dyDescent="0.25">
      <c r="D3232" s="16"/>
      <c r="E3232" s="16"/>
      <c r="F3232" s="16"/>
      <c r="G3232" s="41"/>
    </row>
    <row r="3233" spans="4:7" x14ac:dyDescent="0.25">
      <c r="D3233" s="16"/>
      <c r="E3233" s="16"/>
      <c r="F3233" s="16"/>
      <c r="G3233" s="41"/>
    </row>
    <row r="3234" spans="4:7" x14ac:dyDescent="0.25">
      <c r="D3234" s="16"/>
      <c r="E3234" s="16"/>
      <c r="F3234" s="16"/>
      <c r="G3234" s="41"/>
    </row>
    <row r="3235" spans="4:7" x14ac:dyDescent="0.25">
      <c r="D3235" s="16"/>
      <c r="E3235" s="16"/>
      <c r="F3235" s="16"/>
      <c r="G3235" s="41"/>
    </row>
    <row r="3236" spans="4:7" x14ac:dyDescent="0.25">
      <c r="D3236" s="16"/>
      <c r="E3236" s="16"/>
      <c r="F3236" s="16"/>
      <c r="G3236" s="41"/>
    </row>
    <row r="3237" spans="4:7" x14ac:dyDescent="0.25">
      <c r="D3237" s="16"/>
      <c r="E3237" s="16"/>
      <c r="F3237" s="16"/>
      <c r="G3237" s="41"/>
    </row>
    <row r="3238" spans="4:7" x14ac:dyDescent="0.25">
      <c r="D3238" s="16"/>
      <c r="E3238" s="16"/>
      <c r="F3238" s="16"/>
      <c r="G3238" s="41"/>
    </row>
    <row r="3239" spans="4:7" x14ac:dyDescent="0.25">
      <c r="D3239" s="16"/>
      <c r="E3239" s="16"/>
      <c r="F3239" s="16"/>
      <c r="G3239" s="41"/>
    </row>
    <row r="3240" spans="4:7" x14ac:dyDescent="0.25">
      <c r="D3240" s="16"/>
      <c r="E3240" s="16"/>
      <c r="F3240" s="16"/>
      <c r="G3240" s="41"/>
    </row>
    <row r="3241" spans="4:7" x14ac:dyDescent="0.25">
      <c r="D3241" s="16"/>
      <c r="E3241" s="16"/>
      <c r="F3241" s="16"/>
      <c r="G3241" s="41"/>
    </row>
    <row r="3242" spans="4:7" x14ac:dyDescent="0.25">
      <c r="D3242" s="16"/>
      <c r="E3242" s="16"/>
      <c r="F3242" s="16"/>
      <c r="G3242" s="41"/>
    </row>
    <row r="3243" spans="4:7" x14ac:dyDescent="0.25">
      <c r="D3243" s="16"/>
      <c r="E3243" s="16"/>
      <c r="F3243" s="16"/>
      <c r="G3243" s="41"/>
    </row>
    <row r="3244" spans="4:7" x14ac:dyDescent="0.25">
      <c r="D3244" s="16"/>
      <c r="E3244" s="16"/>
      <c r="F3244" s="16"/>
      <c r="G3244" s="41"/>
    </row>
    <row r="3245" spans="4:7" x14ac:dyDescent="0.25">
      <c r="D3245" s="16"/>
      <c r="E3245" s="16"/>
      <c r="F3245" s="16"/>
      <c r="G3245" s="41"/>
    </row>
    <row r="3246" spans="4:7" x14ac:dyDescent="0.25">
      <c r="D3246" s="16"/>
      <c r="E3246" s="16"/>
      <c r="F3246" s="16"/>
      <c r="G3246" s="41"/>
    </row>
    <row r="3247" spans="4:7" x14ac:dyDescent="0.25">
      <c r="D3247" s="16"/>
      <c r="E3247" s="16"/>
      <c r="F3247" s="16"/>
      <c r="G3247" s="41"/>
    </row>
    <row r="3248" spans="4:7" x14ac:dyDescent="0.25">
      <c r="D3248" s="16"/>
      <c r="E3248" s="16"/>
      <c r="F3248" s="16"/>
      <c r="G3248" s="41"/>
    </row>
    <row r="3249" spans="4:7" x14ac:dyDescent="0.25">
      <c r="D3249" s="16"/>
      <c r="E3249" s="16"/>
      <c r="F3249" s="16"/>
      <c r="G3249" s="41"/>
    </row>
    <row r="3250" spans="4:7" x14ac:dyDescent="0.25">
      <c r="D3250" s="16"/>
      <c r="E3250" s="16"/>
      <c r="F3250" s="16"/>
      <c r="G3250" s="41"/>
    </row>
    <row r="3251" spans="4:7" x14ac:dyDescent="0.25">
      <c r="D3251" s="16"/>
      <c r="E3251" s="16"/>
      <c r="F3251" s="16"/>
      <c r="G3251" s="41"/>
    </row>
    <row r="3252" spans="4:7" x14ac:dyDescent="0.25">
      <c r="D3252" s="16"/>
      <c r="E3252" s="16"/>
      <c r="F3252" s="16"/>
      <c r="G3252" s="41"/>
    </row>
    <row r="3253" spans="4:7" x14ac:dyDescent="0.25">
      <c r="D3253" s="16"/>
      <c r="E3253" s="16"/>
      <c r="F3253" s="16"/>
      <c r="G3253" s="41"/>
    </row>
    <row r="3254" spans="4:7" x14ac:dyDescent="0.25">
      <c r="D3254" s="16"/>
      <c r="E3254" s="16"/>
      <c r="F3254" s="16"/>
      <c r="G3254" s="41"/>
    </row>
    <row r="3255" spans="4:7" x14ac:dyDescent="0.25">
      <c r="D3255" s="16"/>
      <c r="E3255" s="16"/>
      <c r="F3255" s="16"/>
      <c r="G3255" s="41"/>
    </row>
    <row r="3256" spans="4:7" x14ac:dyDescent="0.25">
      <c r="D3256" s="16"/>
      <c r="E3256" s="16"/>
      <c r="F3256" s="16"/>
      <c r="G3256" s="41"/>
    </row>
    <row r="3257" spans="4:7" x14ac:dyDescent="0.25">
      <c r="D3257" s="16"/>
      <c r="E3257" s="16"/>
      <c r="F3257" s="16"/>
      <c r="G3257" s="41"/>
    </row>
    <row r="3258" spans="4:7" x14ac:dyDescent="0.25">
      <c r="D3258" s="16"/>
      <c r="E3258" s="16"/>
      <c r="F3258" s="16"/>
      <c r="G3258" s="41"/>
    </row>
    <row r="3259" spans="4:7" x14ac:dyDescent="0.25">
      <c r="D3259" s="16"/>
      <c r="E3259" s="16"/>
      <c r="F3259" s="16"/>
      <c r="G3259" s="41"/>
    </row>
    <row r="3260" spans="4:7" x14ac:dyDescent="0.25">
      <c r="D3260" s="16"/>
      <c r="E3260" s="16"/>
      <c r="F3260" s="16"/>
      <c r="G3260" s="41"/>
    </row>
    <row r="3261" spans="4:7" x14ac:dyDescent="0.25">
      <c r="D3261" s="16"/>
      <c r="E3261" s="16"/>
      <c r="F3261" s="16"/>
      <c r="G3261" s="41"/>
    </row>
    <row r="3262" spans="4:7" x14ac:dyDescent="0.25">
      <c r="D3262" s="16"/>
      <c r="E3262" s="16"/>
      <c r="F3262" s="16"/>
      <c r="G3262" s="41"/>
    </row>
    <row r="3263" spans="4:7" x14ac:dyDescent="0.25">
      <c r="D3263" s="16"/>
      <c r="E3263" s="16"/>
      <c r="F3263" s="16"/>
      <c r="G3263" s="41"/>
    </row>
    <row r="3264" spans="4:7" x14ac:dyDescent="0.25">
      <c r="D3264" s="16"/>
      <c r="E3264" s="16"/>
      <c r="F3264" s="16"/>
      <c r="G3264" s="41"/>
    </row>
    <row r="3265" spans="4:7" x14ac:dyDescent="0.25">
      <c r="D3265" s="16"/>
      <c r="E3265" s="16"/>
      <c r="F3265" s="16"/>
      <c r="G3265" s="41"/>
    </row>
    <row r="3266" spans="4:7" x14ac:dyDescent="0.25">
      <c r="D3266" s="16"/>
      <c r="E3266" s="16"/>
      <c r="F3266" s="16"/>
      <c r="G3266" s="41"/>
    </row>
    <row r="3267" spans="4:7" x14ac:dyDescent="0.25">
      <c r="D3267" s="16"/>
      <c r="E3267" s="16"/>
      <c r="F3267" s="16"/>
      <c r="G3267" s="41"/>
    </row>
    <row r="3268" spans="4:7" x14ac:dyDescent="0.25">
      <c r="D3268" s="16"/>
      <c r="E3268" s="16"/>
      <c r="F3268" s="16"/>
      <c r="G3268" s="41"/>
    </row>
    <row r="3269" spans="4:7" x14ac:dyDescent="0.25">
      <c r="D3269" s="16"/>
      <c r="E3269" s="16"/>
      <c r="F3269" s="16"/>
      <c r="G3269" s="41"/>
    </row>
    <row r="3270" spans="4:7" x14ac:dyDescent="0.25">
      <c r="D3270" s="16"/>
      <c r="E3270" s="16"/>
      <c r="F3270" s="16"/>
      <c r="G3270" s="41"/>
    </row>
    <row r="3271" spans="4:7" x14ac:dyDescent="0.25">
      <c r="D3271" s="16"/>
      <c r="E3271" s="16"/>
      <c r="F3271" s="16"/>
      <c r="G3271" s="41"/>
    </row>
    <row r="3272" spans="4:7" x14ac:dyDescent="0.25">
      <c r="D3272" s="16"/>
      <c r="E3272" s="16"/>
      <c r="F3272" s="16"/>
      <c r="G3272" s="41"/>
    </row>
    <row r="3273" spans="4:7" x14ac:dyDescent="0.25">
      <c r="D3273" s="16"/>
      <c r="E3273" s="16"/>
      <c r="F3273" s="16"/>
      <c r="G3273" s="41"/>
    </row>
    <row r="3274" spans="4:7" x14ac:dyDescent="0.25">
      <c r="D3274" s="16"/>
      <c r="E3274" s="16"/>
      <c r="F3274" s="16"/>
      <c r="G3274" s="41"/>
    </row>
    <row r="3275" spans="4:7" x14ac:dyDescent="0.25">
      <c r="D3275" s="16"/>
      <c r="E3275" s="16"/>
      <c r="F3275" s="16"/>
      <c r="G3275" s="41"/>
    </row>
    <row r="3276" spans="4:7" x14ac:dyDescent="0.25">
      <c r="D3276" s="16"/>
      <c r="E3276" s="16"/>
      <c r="F3276" s="16"/>
      <c r="G3276" s="41"/>
    </row>
    <row r="3277" spans="4:7" x14ac:dyDescent="0.25">
      <c r="D3277" s="16"/>
      <c r="E3277" s="16"/>
      <c r="F3277" s="16"/>
      <c r="G3277" s="41"/>
    </row>
    <row r="3278" spans="4:7" x14ac:dyDescent="0.25">
      <c r="D3278" s="16"/>
      <c r="E3278" s="16"/>
      <c r="F3278" s="16"/>
      <c r="G3278" s="41"/>
    </row>
    <row r="3279" spans="4:7" x14ac:dyDescent="0.25">
      <c r="D3279" s="16"/>
      <c r="E3279" s="16"/>
      <c r="F3279" s="16"/>
      <c r="G3279" s="41"/>
    </row>
    <row r="3280" spans="4:7" x14ac:dyDescent="0.25">
      <c r="D3280" s="16"/>
      <c r="E3280" s="16"/>
      <c r="F3280" s="16"/>
      <c r="G3280" s="41"/>
    </row>
    <row r="3281" spans="4:7" x14ac:dyDescent="0.25">
      <c r="D3281" s="16"/>
      <c r="E3281" s="16"/>
      <c r="F3281" s="16"/>
      <c r="G3281" s="41"/>
    </row>
    <row r="3282" spans="4:7" x14ac:dyDescent="0.25">
      <c r="D3282" s="16"/>
      <c r="E3282" s="16"/>
      <c r="F3282" s="16"/>
      <c r="G3282" s="41"/>
    </row>
    <row r="3283" spans="4:7" x14ac:dyDescent="0.25">
      <c r="D3283" s="16"/>
      <c r="E3283" s="16"/>
      <c r="F3283" s="16"/>
      <c r="G3283" s="41"/>
    </row>
    <row r="3284" spans="4:7" x14ac:dyDescent="0.25">
      <c r="D3284" s="16"/>
      <c r="E3284" s="16"/>
      <c r="F3284" s="16"/>
      <c r="G3284" s="41"/>
    </row>
    <row r="3285" spans="4:7" x14ac:dyDescent="0.25">
      <c r="D3285" s="16"/>
      <c r="E3285" s="16"/>
      <c r="F3285" s="16"/>
      <c r="G3285" s="41"/>
    </row>
    <row r="3286" spans="4:7" x14ac:dyDescent="0.25">
      <c r="D3286" s="16"/>
      <c r="E3286" s="16"/>
      <c r="F3286" s="16"/>
      <c r="G3286" s="41"/>
    </row>
    <row r="3287" spans="4:7" x14ac:dyDescent="0.25">
      <c r="D3287" s="16"/>
      <c r="E3287" s="16"/>
      <c r="F3287" s="16"/>
      <c r="G3287" s="41"/>
    </row>
    <row r="3288" spans="4:7" x14ac:dyDescent="0.25">
      <c r="D3288" s="16"/>
      <c r="E3288" s="16"/>
      <c r="F3288" s="16"/>
      <c r="G3288" s="41"/>
    </row>
    <row r="3289" spans="4:7" x14ac:dyDescent="0.25">
      <c r="D3289" s="16"/>
      <c r="E3289" s="16"/>
      <c r="F3289" s="16"/>
      <c r="G3289" s="41"/>
    </row>
    <row r="3290" spans="4:7" x14ac:dyDescent="0.25">
      <c r="D3290" s="16"/>
      <c r="E3290" s="16"/>
      <c r="F3290" s="16"/>
      <c r="G3290" s="41"/>
    </row>
    <row r="3291" spans="4:7" x14ac:dyDescent="0.25">
      <c r="D3291" s="16"/>
      <c r="E3291" s="16"/>
      <c r="F3291" s="16"/>
      <c r="G3291" s="41"/>
    </row>
    <row r="3292" spans="4:7" x14ac:dyDescent="0.25">
      <c r="D3292" s="16"/>
      <c r="E3292" s="16"/>
      <c r="F3292" s="16"/>
      <c r="G3292" s="41"/>
    </row>
    <row r="3293" spans="4:7" x14ac:dyDescent="0.25">
      <c r="D3293" s="16"/>
      <c r="E3293" s="16"/>
      <c r="F3293" s="16"/>
      <c r="G3293" s="41"/>
    </row>
    <row r="3294" spans="4:7" x14ac:dyDescent="0.25">
      <c r="D3294" s="16"/>
      <c r="E3294" s="16"/>
      <c r="F3294" s="16"/>
      <c r="G3294" s="41"/>
    </row>
    <row r="3295" spans="4:7" x14ac:dyDescent="0.25">
      <c r="D3295" s="16"/>
      <c r="E3295" s="16"/>
      <c r="F3295" s="16"/>
      <c r="G3295" s="41"/>
    </row>
    <row r="3296" spans="4:7" x14ac:dyDescent="0.25">
      <c r="D3296" s="16"/>
      <c r="E3296" s="16"/>
      <c r="F3296" s="16"/>
      <c r="G3296" s="41"/>
    </row>
    <row r="3297" spans="4:7" x14ac:dyDescent="0.25">
      <c r="D3297" s="16"/>
      <c r="E3297" s="16"/>
      <c r="F3297" s="16"/>
      <c r="G3297" s="41"/>
    </row>
    <row r="3298" spans="4:7" x14ac:dyDescent="0.25">
      <c r="D3298" s="16"/>
      <c r="E3298" s="16"/>
      <c r="F3298" s="16"/>
      <c r="G3298" s="41"/>
    </row>
    <row r="3299" spans="4:7" x14ac:dyDescent="0.25">
      <c r="D3299" s="16"/>
      <c r="E3299" s="16"/>
      <c r="F3299" s="16"/>
      <c r="G3299" s="41"/>
    </row>
    <row r="3300" spans="4:7" x14ac:dyDescent="0.25">
      <c r="D3300" s="16"/>
      <c r="E3300" s="16"/>
      <c r="F3300" s="16"/>
      <c r="G3300" s="41"/>
    </row>
    <row r="3301" spans="4:7" x14ac:dyDescent="0.25">
      <c r="D3301" s="16"/>
      <c r="E3301" s="16"/>
      <c r="F3301" s="16"/>
      <c r="G3301" s="41"/>
    </row>
    <row r="3302" spans="4:7" x14ac:dyDescent="0.25">
      <c r="D3302" s="16"/>
      <c r="E3302" s="16"/>
      <c r="F3302" s="16"/>
      <c r="G3302" s="41"/>
    </row>
    <row r="3303" spans="4:7" x14ac:dyDescent="0.25">
      <c r="D3303" s="16"/>
      <c r="E3303" s="16"/>
      <c r="F3303" s="16"/>
      <c r="G3303" s="41"/>
    </row>
    <row r="3304" spans="4:7" x14ac:dyDescent="0.25">
      <c r="D3304" s="16"/>
      <c r="E3304" s="16"/>
      <c r="F3304" s="16"/>
      <c r="G3304" s="41"/>
    </row>
    <row r="3305" spans="4:7" x14ac:dyDescent="0.25">
      <c r="D3305" s="16"/>
      <c r="E3305" s="16"/>
      <c r="F3305" s="16"/>
      <c r="G3305" s="41"/>
    </row>
    <row r="3306" spans="4:7" x14ac:dyDescent="0.25">
      <c r="D3306" s="16"/>
      <c r="E3306" s="16"/>
      <c r="F3306" s="16"/>
      <c r="G3306" s="41"/>
    </row>
    <row r="3307" spans="4:7" x14ac:dyDescent="0.25">
      <c r="D3307" s="16"/>
      <c r="E3307" s="16"/>
      <c r="F3307" s="16"/>
      <c r="G3307" s="41"/>
    </row>
    <row r="3308" spans="4:7" x14ac:dyDescent="0.25">
      <c r="D3308" s="16"/>
      <c r="E3308" s="16"/>
      <c r="F3308" s="16"/>
      <c r="G3308" s="41"/>
    </row>
    <row r="3309" spans="4:7" x14ac:dyDescent="0.25">
      <c r="D3309" s="16"/>
      <c r="E3309" s="16"/>
      <c r="F3309" s="16"/>
      <c r="G3309" s="41"/>
    </row>
    <row r="3310" spans="4:7" x14ac:dyDescent="0.25">
      <c r="D3310" s="16"/>
      <c r="E3310" s="16"/>
      <c r="F3310" s="16"/>
      <c r="G3310" s="41"/>
    </row>
    <row r="3311" spans="4:7" x14ac:dyDescent="0.25">
      <c r="D3311" s="16"/>
      <c r="E3311" s="16"/>
      <c r="F3311" s="16"/>
      <c r="G3311" s="41"/>
    </row>
    <row r="3312" spans="4:7" x14ac:dyDescent="0.25">
      <c r="D3312" s="16"/>
      <c r="E3312" s="16"/>
      <c r="F3312" s="16"/>
      <c r="G3312" s="41"/>
    </row>
    <row r="3313" spans="4:7" x14ac:dyDescent="0.25">
      <c r="D3313" s="16"/>
      <c r="E3313" s="16"/>
      <c r="F3313" s="16"/>
      <c r="G3313" s="41"/>
    </row>
    <row r="3314" spans="4:7" x14ac:dyDescent="0.25">
      <c r="D3314" s="16"/>
      <c r="E3314" s="16"/>
      <c r="F3314" s="16"/>
      <c r="G3314" s="41"/>
    </row>
    <row r="3315" spans="4:7" x14ac:dyDescent="0.25">
      <c r="D3315" s="16"/>
      <c r="E3315" s="16"/>
      <c r="F3315" s="16"/>
      <c r="G3315" s="41"/>
    </row>
    <row r="3316" spans="4:7" x14ac:dyDescent="0.25">
      <c r="D3316" s="16"/>
      <c r="E3316" s="16"/>
      <c r="F3316" s="16"/>
      <c r="G3316" s="41"/>
    </row>
    <row r="3317" spans="4:7" x14ac:dyDescent="0.25">
      <c r="D3317" s="16"/>
      <c r="E3317" s="16"/>
      <c r="F3317" s="16"/>
      <c r="G3317" s="41"/>
    </row>
    <row r="3318" spans="4:7" x14ac:dyDescent="0.25">
      <c r="D3318" s="16"/>
      <c r="E3318" s="16"/>
      <c r="F3318" s="16"/>
      <c r="G3318" s="41"/>
    </row>
    <row r="3319" spans="4:7" x14ac:dyDescent="0.25">
      <c r="D3319" s="16"/>
      <c r="E3319" s="16"/>
      <c r="F3319" s="16"/>
      <c r="G3319" s="41"/>
    </row>
    <row r="3320" spans="4:7" x14ac:dyDescent="0.25">
      <c r="D3320" s="16"/>
      <c r="E3320" s="16"/>
      <c r="F3320" s="16"/>
      <c r="G3320" s="41"/>
    </row>
    <row r="3321" spans="4:7" x14ac:dyDescent="0.25">
      <c r="D3321" s="16"/>
      <c r="E3321" s="16"/>
      <c r="F3321" s="16"/>
      <c r="G3321" s="41"/>
    </row>
    <row r="3322" spans="4:7" x14ac:dyDescent="0.25">
      <c r="D3322" s="16"/>
      <c r="E3322" s="16"/>
      <c r="F3322" s="16"/>
      <c r="G3322" s="41"/>
    </row>
    <row r="3323" spans="4:7" x14ac:dyDescent="0.25">
      <c r="D3323" s="16"/>
      <c r="E3323" s="16"/>
      <c r="F3323" s="16"/>
      <c r="G3323" s="41"/>
    </row>
    <row r="3324" spans="4:7" x14ac:dyDescent="0.25">
      <c r="D3324" s="16"/>
      <c r="E3324" s="16"/>
      <c r="F3324" s="16"/>
      <c r="G3324" s="41"/>
    </row>
    <row r="3325" spans="4:7" x14ac:dyDescent="0.25">
      <c r="D3325" s="16"/>
      <c r="E3325" s="16"/>
      <c r="F3325" s="16"/>
      <c r="G3325" s="41"/>
    </row>
    <row r="3326" spans="4:7" x14ac:dyDescent="0.25">
      <c r="D3326" s="16"/>
      <c r="E3326" s="16"/>
      <c r="F3326" s="16"/>
      <c r="G3326" s="41"/>
    </row>
    <row r="3327" spans="4:7" x14ac:dyDescent="0.25">
      <c r="D3327" s="16"/>
      <c r="E3327" s="16"/>
      <c r="F3327" s="16"/>
      <c r="G3327" s="41"/>
    </row>
    <row r="3328" spans="4:7" x14ac:dyDescent="0.25">
      <c r="D3328" s="16"/>
      <c r="E3328" s="16"/>
      <c r="F3328" s="16"/>
      <c r="G3328" s="41"/>
    </row>
    <row r="3329" spans="4:7" x14ac:dyDescent="0.25">
      <c r="D3329" s="16"/>
      <c r="E3329" s="16"/>
      <c r="F3329" s="16"/>
      <c r="G3329" s="41"/>
    </row>
    <row r="3330" spans="4:7" x14ac:dyDescent="0.25">
      <c r="D3330" s="16"/>
      <c r="E3330" s="16"/>
      <c r="F3330" s="16"/>
      <c r="G3330" s="41"/>
    </row>
    <row r="3331" spans="4:7" x14ac:dyDescent="0.25">
      <c r="D3331" s="16"/>
      <c r="E3331" s="16"/>
      <c r="F3331" s="16"/>
      <c r="G3331" s="41"/>
    </row>
    <row r="3332" spans="4:7" x14ac:dyDescent="0.25">
      <c r="D3332" s="16"/>
      <c r="E3332" s="16"/>
      <c r="F3332" s="16"/>
      <c r="G3332" s="41"/>
    </row>
    <row r="3333" spans="4:7" x14ac:dyDescent="0.25">
      <c r="D3333" s="16"/>
      <c r="E3333" s="16"/>
      <c r="F3333" s="16"/>
      <c r="G3333" s="41"/>
    </row>
    <row r="3334" spans="4:7" x14ac:dyDescent="0.25">
      <c r="D3334" s="16"/>
      <c r="E3334" s="16"/>
      <c r="F3334" s="16"/>
      <c r="G3334" s="41"/>
    </row>
    <row r="3335" spans="4:7" x14ac:dyDescent="0.25">
      <c r="D3335" s="16"/>
      <c r="E3335" s="16"/>
      <c r="F3335" s="16"/>
      <c r="G3335" s="41"/>
    </row>
    <row r="3336" spans="4:7" x14ac:dyDescent="0.25">
      <c r="D3336" s="16"/>
      <c r="E3336" s="16"/>
      <c r="F3336" s="16"/>
      <c r="G3336" s="41"/>
    </row>
    <row r="3337" spans="4:7" x14ac:dyDescent="0.25">
      <c r="D3337" s="16"/>
      <c r="E3337" s="16"/>
      <c r="F3337" s="16"/>
      <c r="G3337" s="41"/>
    </row>
    <row r="3338" spans="4:7" x14ac:dyDescent="0.25">
      <c r="D3338" s="16"/>
      <c r="E3338" s="16"/>
      <c r="F3338" s="16"/>
      <c r="G3338" s="41"/>
    </row>
    <row r="3339" spans="4:7" x14ac:dyDescent="0.25">
      <c r="D3339" s="16"/>
      <c r="E3339" s="16"/>
      <c r="F3339" s="16"/>
      <c r="G3339" s="41"/>
    </row>
    <row r="3340" spans="4:7" x14ac:dyDescent="0.25">
      <c r="D3340" s="16"/>
      <c r="E3340" s="16"/>
      <c r="F3340" s="16"/>
      <c r="G3340" s="41"/>
    </row>
    <row r="3341" spans="4:7" x14ac:dyDescent="0.25">
      <c r="D3341" s="16"/>
      <c r="E3341" s="16"/>
      <c r="F3341" s="16"/>
      <c r="G3341" s="41"/>
    </row>
    <row r="3342" spans="4:7" x14ac:dyDescent="0.25">
      <c r="D3342" s="16"/>
      <c r="E3342" s="16"/>
      <c r="F3342" s="16"/>
      <c r="G3342" s="41"/>
    </row>
    <row r="3343" spans="4:7" x14ac:dyDescent="0.25">
      <c r="D3343" s="16"/>
      <c r="E3343" s="16"/>
      <c r="F3343" s="16"/>
      <c r="G3343" s="41"/>
    </row>
    <row r="3344" spans="4:7" x14ac:dyDescent="0.25">
      <c r="D3344" s="16"/>
      <c r="E3344" s="16"/>
      <c r="F3344" s="16"/>
      <c r="G3344" s="41"/>
    </row>
    <row r="3345" spans="4:7" x14ac:dyDescent="0.25">
      <c r="D3345" s="16"/>
      <c r="E3345" s="16"/>
      <c r="F3345" s="16"/>
      <c r="G3345" s="41"/>
    </row>
    <row r="3346" spans="4:7" x14ac:dyDescent="0.25">
      <c r="D3346" s="16"/>
      <c r="E3346" s="16"/>
      <c r="F3346" s="16"/>
      <c r="G3346" s="41"/>
    </row>
    <row r="3347" spans="4:7" x14ac:dyDescent="0.25">
      <c r="D3347" s="16"/>
      <c r="E3347" s="16"/>
      <c r="F3347" s="16"/>
      <c r="G3347" s="41"/>
    </row>
    <row r="3348" spans="4:7" x14ac:dyDescent="0.25">
      <c r="D3348" s="16"/>
      <c r="E3348" s="16"/>
      <c r="F3348" s="16"/>
      <c r="G3348" s="41"/>
    </row>
    <row r="3349" spans="4:7" x14ac:dyDescent="0.25">
      <c r="D3349" s="16"/>
      <c r="E3349" s="16"/>
      <c r="F3349" s="16"/>
      <c r="G3349" s="41"/>
    </row>
    <row r="3350" spans="4:7" x14ac:dyDescent="0.25">
      <c r="D3350" s="16"/>
      <c r="E3350" s="16"/>
      <c r="F3350" s="16"/>
      <c r="G3350" s="41"/>
    </row>
    <row r="3351" spans="4:7" x14ac:dyDescent="0.25">
      <c r="D3351" s="16"/>
      <c r="E3351" s="16"/>
      <c r="F3351" s="16"/>
      <c r="G3351" s="41"/>
    </row>
    <row r="3352" spans="4:7" x14ac:dyDescent="0.25">
      <c r="D3352" s="16"/>
      <c r="E3352" s="16"/>
      <c r="F3352" s="16"/>
      <c r="G3352" s="41"/>
    </row>
    <row r="3353" spans="4:7" x14ac:dyDescent="0.25">
      <c r="D3353" s="16"/>
      <c r="E3353" s="16"/>
      <c r="F3353" s="16"/>
      <c r="G3353" s="41"/>
    </row>
    <row r="3354" spans="4:7" x14ac:dyDescent="0.25">
      <c r="D3354" s="16"/>
      <c r="E3354" s="16"/>
      <c r="F3354" s="16"/>
      <c r="G3354" s="41"/>
    </row>
    <row r="3355" spans="4:7" x14ac:dyDescent="0.25">
      <c r="D3355" s="16"/>
      <c r="E3355" s="16"/>
      <c r="F3355" s="16"/>
      <c r="G3355" s="41"/>
    </row>
    <row r="3356" spans="4:7" x14ac:dyDescent="0.25">
      <c r="D3356" s="16"/>
      <c r="E3356" s="16"/>
      <c r="F3356" s="16"/>
      <c r="G3356" s="41"/>
    </row>
    <row r="3357" spans="4:7" x14ac:dyDescent="0.25">
      <c r="D3357" s="16"/>
      <c r="E3357" s="16"/>
      <c r="F3357" s="16"/>
      <c r="G3357" s="41"/>
    </row>
    <row r="3358" spans="4:7" x14ac:dyDescent="0.25">
      <c r="D3358" s="16"/>
      <c r="E3358" s="16"/>
      <c r="F3358" s="16"/>
      <c r="G3358" s="41"/>
    </row>
    <row r="3359" spans="4:7" x14ac:dyDescent="0.25">
      <c r="D3359" s="16"/>
      <c r="E3359" s="16"/>
      <c r="F3359" s="16"/>
      <c r="G3359" s="41"/>
    </row>
    <row r="3360" spans="4:7" x14ac:dyDescent="0.25">
      <c r="D3360" s="16"/>
      <c r="E3360" s="16"/>
      <c r="F3360" s="16"/>
      <c r="G3360" s="41"/>
    </row>
    <row r="3361" spans="4:7" x14ac:dyDescent="0.25">
      <c r="D3361" s="16"/>
      <c r="E3361" s="16"/>
      <c r="F3361" s="16"/>
      <c r="G3361" s="41"/>
    </row>
    <row r="3362" spans="4:7" x14ac:dyDescent="0.25">
      <c r="D3362" s="16"/>
      <c r="E3362" s="16"/>
      <c r="F3362" s="16"/>
      <c r="G3362" s="41"/>
    </row>
    <row r="3363" spans="4:7" x14ac:dyDescent="0.25">
      <c r="D3363" s="16"/>
      <c r="E3363" s="16"/>
      <c r="F3363" s="16"/>
      <c r="G3363" s="41"/>
    </row>
    <row r="3364" spans="4:7" x14ac:dyDescent="0.25">
      <c r="D3364" s="16"/>
      <c r="E3364" s="16"/>
      <c r="F3364" s="16"/>
      <c r="G3364" s="41"/>
    </row>
    <row r="3365" spans="4:7" x14ac:dyDescent="0.25">
      <c r="D3365" s="16"/>
      <c r="E3365" s="16"/>
      <c r="F3365" s="16"/>
      <c r="G3365" s="41"/>
    </row>
    <row r="3366" spans="4:7" x14ac:dyDescent="0.25">
      <c r="D3366" s="16"/>
      <c r="E3366" s="16"/>
      <c r="F3366" s="16"/>
      <c r="G3366" s="41"/>
    </row>
    <row r="3367" spans="4:7" x14ac:dyDescent="0.25">
      <c r="D3367" s="16"/>
      <c r="E3367" s="16"/>
      <c r="F3367" s="16"/>
      <c r="G3367" s="41"/>
    </row>
    <row r="3368" spans="4:7" x14ac:dyDescent="0.25">
      <c r="D3368" s="16"/>
      <c r="E3368" s="16"/>
      <c r="F3368" s="16"/>
      <c r="G3368" s="41"/>
    </row>
    <row r="3369" spans="4:7" x14ac:dyDescent="0.25">
      <c r="D3369" s="16"/>
      <c r="E3369" s="16"/>
      <c r="F3369" s="16"/>
      <c r="G3369" s="41"/>
    </row>
    <row r="3370" spans="4:7" x14ac:dyDescent="0.25">
      <c r="D3370" s="16"/>
      <c r="E3370" s="16"/>
      <c r="F3370" s="16"/>
      <c r="G3370" s="41"/>
    </row>
    <row r="3371" spans="4:7" x14ac:dyDescent="0.25">
      <c r="D3371" s="16"/>
      <c r="E3371" s="16"/>
      <c r="F3371" s="16"/>
      <c r="G3371" s="41"/>
    </row>
    <row r="3372" spans="4:7" x14ac:dyDescent="0.25">
      <c r="D3372" s="16"/>
      <c r="E3372" s="16"/>
      <c r="F3372" s="16"/>
      <c r="G3372" s="41"/>
    </row>
    <row r="3373" spans="4:7" x14ac:dyDescent="0.25">
      <c r="D3373" s="16"/>
      <c r="E3373" s="16"/>
      <c r="F3373" s="16"/>
      <c r="G3373" s="41"/>
    </row>
    <row r="3374" spans="4:7" x14ac:dyDescent="0.25">
      <c r="D3374" s="16"/>
      <c r="E3374" s="16"/>
      <c r="F3374" s="16"/>
      <c r="G3374" s="41"/>
    </row>
    <row r="3375" spans="4:7" x14ac:dyDescent="0.25">
      <c r="D3375" s="16"/>
      <c r="E3375" s="16"/>
      <c r="F3375" s="16"/>
      <c r="G3375" s="41"/>
    </row>
    <row r="3376" spans="4:7" x14ac:dyDescent="0.25">
      <c r="D3376" s="16"/>
      <c r="E3376" s="16"/>
      <c r="F3376" s="16"/>
      <c r="G3376" s="41"/>
    </row>
    <row r="3377" spans="4:7" x14ac:dyDescent="0.25">
      <c r="D3377" s="16"/>
      <c r="E3377" s="16"/>
      <c r="F3377" s="16"/>
      <c r="G3377" s="41"/>
    </row>
    <row r="3378" spans="4:7" x14ac:dyDescent="0.25">
      <c r="D3378" s="16"/>
      <c r="E3378" s="16"/>
      <c r="F3378" s="16"/>
      <c r="G3378" s="41"/>
    </row>
    <row r="3379" spans="4:7" x14ac:dyDescent="0.25">
      <c r="D3379" s="16"/>
      <c r="E3379" s="16"/>
      <c r="F3379" s="16"/>
      <c r="G3379" s="41"/>
    </row>
    <row r="3380" spans="4:7" x14ac:dyDescent="0.25">
      <c r="D3380" s="16"/>
      <c r="E3380" s="16"/>
      <c r="F3380" s="16"/>
      <c r="G3380" s="41"/>
    </row>
    <row r="3381" spans="4:7" x14ac:dyDescent="0.25">
      <c r="D3381" s="16"/>
      <c r="E3381" s="16"/>
      <c r="F3381" s="16"/>
      <c r="G3381" s="41"/>
    </row>
    <row r="3382" spans="4:7" x14ac:dyDescent="0.25">
      <c r="D3382" s="16"/>
      <c r="E3382" s="16"/>
      <c r="F3382" s="16"/>
      <c r="G3382" s="41"/>
    </row>
    <row r="3383" spans="4:7" x14ac:dyDescent="0.25">
      <c r="D3383" s="16"/>
      <c r="E3383" s="16"/>
      <c r="F3383" s="16"/>
      <c r="G3383" s="41"/>
    </row>
    <row r="3384" spans="4:7" x14ac:dyDescent="0.25">
      <c r="D3384" s="16"/>
      <c r="E3384" s="16"/>
      <c r="F3384" s="16"/>
      <c r="G3384" s="41"/>
    </row>
    <row r="3385" spans="4:7" x14ac:dyDescent="0.25">
      <c r="D3385" s="16"/>
      <c r="E3385" s="16"/>
      <c r="F3385" s="16"/>
      <c r="G3385" s="41"/>
    </row>
    <row r="3386" spans="4:7" x14ac:dyDescent="0.25">
      <c r="D3386" s="16"/>
      <c r="E3386" s="16"/>
      <c r="F3386" s="16"/>
      <c r="G3386" s="41"/>
    </row>
    <row r="3387" spans="4:7" x14ac:dyDescent="0.25">
      <c r="D3387" s="16"/>
      <c r="E3387" s="16"/>
      <c r="F3387" s="16"/>
      <c r="G3387" s="41"/>
    </row>
    <row r="3388" spans="4:7" x14ac:dyDescent="0.25">
      <c r="D3388" s="16"/>
      <c r="E3388" s="16"/>
      <c r="F3388" s="16"/>
      <c r="G3388" s="41"/>
    </row>
    <row r="3389" spans="4:7" x14ac:dyDescent="0.25">
      <c r="D3389" s="16"/>
      <c r="E3389" s="16"/>
      <c r="F3389" s="16"/>
      <c r="G3389" s="41"/>
    </row>
    <row r="3390" spans="4:7" x14ac:dyDescent="0.25">
      <c r="D3390" s="16"/>
      <c r="E3390" s="16"/>
      <c r="F3390" s="16"/>
      <c r="G3390" s="41"/>
    </row>
    <row r="3391" spans="4:7" x14ac:dyDescent="0.25">
      <c r="D3391" s="16"/>
      <c r="E3391" s="16"/>
      <c r="F3391" s="16"/>
      <c r="G3391" s="41"/>
    </row>
    <row r="3392" spans="4:7" x14ac:dyDescent="0.25">
      <c r="D3392" s="16"/>
      <c r="E3392" s="16"/>
      <c r="F3392" s="16"/>
      <c r="G3392" s="41"/>
    </row>
    <row r="3393" spans="4:7" x14ac:dyDescent="0.25">
      <c r="D3393" s="16"/>
      <c r="E3393" s="16"/>
      <c r="F3393" s="16"/>
      <c r="G3393" s="41"/>
    </row>
    <row r="3394" spans="4:7" x14ac:dyDescent="0.25">
      <c r="D3394" s="16"/>
      <c r="E3394" s="16"/>
      <c r="F3394" s="16"/>
      <c r="G3394" s="41"/>
    </row>
    <row r="3395" spans="4:7" x14ac:dyDescent="0.25">
      <c r="D3395" s="16"/>
      <c r="E3395" s="16"/>
      <c r="F3395" s="16"/>
      <c r="G3395" s="41"/>
    </row>
    <row r="3396" spans="4:7" x14ac:dyDescent="0.25">
      <c r="D3396" s="16"/>
      <c r="E3396" s="16"/>
      <c r="F3396" s="16"/>
      <c r="G3396" s="41"/>
    </row>
    <row r="3397" spans="4:7" x14ac:dyDescent="0.25">
      <c r="D3397" s="16"/>
      <c r="E3397" s="16"/>
      <c r="F3397" s="16"/>
      <c r="G3397" s="41"/>
    </row>
    <row r="3398" spans="4:7" x14ac:dyDescent="0.25">
      <c r="D3398" s="16"/>
      <c r="E3398" s="16"/>
      <c r="F3398" s="16"/>
      <c r="G3398" s="41"/>
    </row>
    <row r="3399" spans="4:7" x14ac:dyDescent="0.25">
      <c r="D3399" s="16"/>
      <c r="E3399" s="16"/>
      <c r="F3399" s="16"/>
      <c r="G3399" s="41"/>
    </row>
    <row r="3400" spans="4:7" x14ac:dyDescent="0.25">
      <c r="D3400" s="16"/>
      <c r="E3400" s="16"/>
      <c r="F3400" s="16"/>
      <c r="G3400" s="41"/>
    </row>
    <row r="3401" spans="4:7" x14ac:dyDescent="0.25">
      <c r="D3401" s="16"/>
      <c r="E3401" s="16"/>
      <c r="F3401" s="16"/>
      <c r="G3401" s="41"/>
    </row>
    <row r="3402" spans="4:7" x14ac:dyDescent="0.25">
      <c r="D3402" s="16"/>
      <c r="E3402" s="16"/>
      <c r="F3402" s="16"/>
      <c r="G3402" s="41"/>
    </row>
    <row r="3403" spans="4:7" x14ac:dyDescent="0.25">
      <c r="D3403" s="16"/>
      <c r="E3403" s="16"/>
      <c r="F3403" s="16"/>
      <c r="G3403" s="41"/>
    </row>
  </sheetData>
  <mergeCells count="34">
    <mergeCell ref="C168:F168"/>
    <mergeCell ref="C169:F169"/>
    <mergeCell ref="A170:F170"/>
    <mergeCell ref="A173:F173"/>
    <mergeCell ref="A178:F178"/>
    <mergeCell ref="C171:F171"/>
    <mergeCell ref="C176:F176"/>
    <mergeCell ref="C172:F172"/>
    <mergeCell ref="C174:F174"/>
    <mergeCell ref="C175:F175"/>
    <mergeCell ref="A160:F160"/>
    <mergeCell ref="C164:F164"/>
    <mergeCell ref="C165:F165"/>
    <mergeCell ref="C166:F166"/>
    <mergeCell ref="C167:F167"/>
    <mergeCell ref="A163:G163"/>
    <mergeCell ref="A161:F161"/>
    <mergeCell ref="A199:F199"/>
    <mergeCell ref="C177:F177"/>
    <mergeCell ref="C179:F179"/>
    <mergeCell ref="C180:F180"/>
    <mergeCell ref="A182:F182"/>
    <mergeCell ref="A181:F181"/>
    <mergeCell ref="A184:C184"/>
    <mergeCell ref="A1:G1"/>
    <mergeCell ref="A2:G2"/>
    <mergeCell ref="A3:G3"/>
    <mergeCell ref="A5:G5"/>
    <mergeCell ref="A6:A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4294967295" verticalDpi="4294967295" r:id="rId1"/>
  <rowBreaks count="1" manualBreakCount="1">
    <brk id="16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showGridLines="0" tabSelected="1" view="pageBreakPreview" topLeftCell="A125" zoomScale="80" zoomScaleNormal="100" zoomScaleSheetLayoutView="80" workbookViewId="0">
      <selection activeCell="C14" sqref="C14"/>
    </sheetView>
  </sheetViews>
  <sheetFormatPr defaultColWidth="8.85546875" defaultRowHeight="15.75" x14ac:dyDescent="0.25"/>
  <cols>
    <col min="1" max="1" width="8" style="49" customWidth="1"/>
    <col min="2" max="2" width="53.28515625" style="49" customWidth="1"/>
    <col min="3" max="3" width="6.5703125" style="55" customWidth="1"/>
    <col min="4" max="4" width="8.85546875" style="55" customWidth="1"/>
    <col min="5" max="5" width="16.28515625" style="60" customWidth="1"/>
    <col min="6" max="6" width="17.140625" style="60" customWidth="1"/>
    <col min="7" max="16384" width="8.85546875" style="49"/>
  </cols>
  <sheetData>
    <row r="1" spans="1:6" s="14" customFormat="1" ht="15.6" customHeight="1" x14ac:dyDescent="0.25">
      <c r="A1" s="341" t="s">
        <v>511</v>
      </c>
      <c r="B1" s="341"/>
      <c r="C1" s="341"/>
      <c r="D1" s="341"/>
      <c r="E1" s="341"/>
      <c r="F1" s="341"/>
    </row>
    <row r="2" spans="1:6" s="15" customFormat="1" x14ac:dyDescent="0.25">
      <c r="A2" s="299" t="s">
        <v>1161</v>
      </c>
      <c r="B2" s="299"/>
      <c r="C2" s="299"/>
      <c r="D2" s="299"/>
      <c r="E2" s="299"/>
      <c r="F2" s="299"/>
    </row>
    <row r="4" spans="1:6" x14ac:dyDescent="0.25">
      <c r="A4" s="335" t="s">
        <v>242</v>
      </c>
      <c r="B4" s="336"/>
      <c r="C4" s="336"/>
      <c r="D4" s="336"/>
      <c r="E4" s="336"/>
      <c r="F4" s="337"/>
    </row>
    <row r="5" spans="1:6" ht="15.75" customHeight="1" x14ac:dyDescent="0.25">
      <c r="A5" s="48"/>
      <c r="B5" s="48"/>
      <c r="C5" s="48"/>
      <c r="D5" s="48"/>
      <c r="E5" s="48"/>
      <c r="F5" s="48"/>
    </row>
    <row r="6" spans="1:6" ht="31.5" x14ac:dyDescent="0.25">
      <c r="A6" s="18" t="s">
        <v>132</v>
      </c>
      <c r="B6" s="18" t="s">
        <v>134</v>
      </c>
      <c r="C6" s="18" t="s">
        <v>171</v>
      </c>
      <c r="D6" s="18" t="s">
        <v>170</v>
      </c>
      <c r="E6" s="18" t="s">
        <v>135</v>
      </c>
      <c r="F6" s="207" t="s">
        <v>136</v>
      </c>
    </row>
    <row r="7" spans="1:6" x14ac:dyDescent="0.25">
      <c r="A7" s="26">
        <v>1</v>
      </c>
      <c r="B7" s="33" t="s">
        <v>105</v>
      </c>
      <c r="C7" s="26" t="s">
        <v>213</v>
      </c>
      <c r="D7" s="26">
        <v>1</v>
      </c>
      <c r="E7" s="23">
        <v>28.923333333333332</v>
      </c>
      <c r="F7" s="208">
        <f>TRUNC(D7*E7,2)</f>
        <v>28.92</v>
      </c>
    </row>
    <row r="8" spans="1:6" x14ac:dyDescent="0.25">
      <c r="A8" s="26">
        <f t="shared" ref="A8:A39" si="0">A7+1</f>
        <v>2</v>
      </c>
      <c r="B8" s="33" t="s">
        <v>110</v>
      </c>
      <c r="C8" s="26" t="s">
        <v>213</v>
      </c>
      <c r="D8" s="26">
        <v>1</v>
      </c>
      <c r="E8" s="23">
        <v>28.393333333333334</v>
      </c>
      <c r="F8" s="208">
        <f t="shared" ref="F8:F71" si="1">TRUNC(D8*E8,2)</f>
        <v>28.39</v>
      </c>
    </row>
    <row r="9" spans="1:6" x14ac:dyDescent="0.25">
      <c r="A9" s="26">
        <f t="shared" si="0"/>
        <v>3</v>
      </c>
      <c r="B9" s="33" t="s">
        <v>106</v>
      </c>
      <c r="C9" s="26" t="s">
        <v>213</v>
      </c>
      <c r="D9" s="26">
        <v>1</v>
      </c>
      <c r="E9" s="23">
        <v>9.9933333333333323</v>
      </c>
      <c r="F9" s="208">
        <f t="shared" si="1"/>
        <v>9.99</v>
      </c>
    </row>
    <row r="10" spans="1:6" x14ac:dyDescent="0.25">
      <c r="A10" s="26">
        <f t="shared" si="0"/>
        <v>4</v>
      </c>
      <c r="B10" s="33" t="s">
        <v>107</v>
      </c>
      <c r="C10" s="26" t="s">
        <v>213</v>
      </c>
      <c r="D10" s="26">
        <v>3</v>
      </c>
      <c r="E10" s="23">
        <v>28.42</v>
      </c>
      <c r="F10" s="208">
        <f t="shared" si="1"/>
        <v>85.26</v>
      </c>
    </row>
    <row r="11" spans="1:6" x14ac:dyDescent="0.25">
      <c r="A11" s="26">
        <f t="shared" si="0"/>
        <v>5</v>
      </c>
      <c r="B11" s="33" t="s">
        <v>108</v>
      </c>
      <c r="C11" s="26" t="s">
        <v>213</v>
      </c>
      <c r="D11" s="26">
        <v>3</v>
      </c>
      <c r="E11" s="23">
        <v>15.7</v>
      </c>
      <c r="F11" s="208">
        <f t="shared" si="1"/>
        <v>47.1</v>
      </c>
    </row>
    <row r="12" spans="1:6" x14ac:dyDescent="0.25">
      <c r="A12" s="26">
        <f t="shared" si="0"/>
        <v>6</v>
      </c>
      <c r="B12" s="33" t="s">
        <v>109</v>
      </c>
      <c r="C12" s="26" t="s">
        <v>213</v>
      </c>
      <c r="D12" s="26">
        <v>3</v>
      </c>
      <c r="E12" s="23">
        <v>22.9</v>
      </c>
      <c r="F12" s="208">
        <f t="shared" si="1"/>
        <v>68.7</v>
      </c>
    </row>
    <row r="13" spans="1:6" x14ac:dyDescent="0.25">
      <c r="A13" s="26">
        <f t="shared" si="0"/>
        <v>7</v>
      </c>
      <c r="B13" s="33" t="s">
        <v>796</v>
      </c>
      <c r="C13" s="26" t="s">
        <v>213</v>
      </c>
      <c r="D13" s="26">
        <v>2</v>
      </c>
      <c r="E13" s="23">
        <v>12.493333333333334</v>
      </c>
      <c r="F13" s="208">
        <f t="shared" si="1"/>
        <v>24.98</v>
      </c>
    </row>
    <row r="14" spans="1:6" x14ac:dyDescent="0.25">
      <c r="A14" s="20">
        <f t="shared" si="0"/>
        <v>8</v>
      </c>
      <c r="B14" s="474" t="s">
        <v>142</v>
      </c>
      <c r="C14" s="20" t="s">
        <v>213</v>
      </c>
      <c r="D14" s="20">
        <v>1</v>
      </c>
      <c r="E14" s="472">
        <v>19.5</v>
      </c>
      <c r="F14" s="475">
        <f t="shared" si="1"/>
        <v>19.5</v>
      </c>
    </row>
    <row r="15" spans="1:6" x14ac:dyDescent="0.25">
      <c r="A15" s="20">
        <f t="shared" si="0"/>
        <v>9</v>
      </c>
      <c r="B15" s="474" t="s">
        <v>212</v>
      </c>
      <c r="C15" s="20" t="s">
        <v>213</v>
      </c>
      <c r="D15" s="20">
        <v>1</v>
      </c>
      <c r="E15" s="472">
        <v>337.92333333333335</v>
      </c>
      <c r="F15" s="475">
        <f t="shared" si="1"/>
        <v>337.92</v>
      </c>
    </row>
    <row r="16" spans="1:6" s="48" customFormat="1" x14ac:dyDescent="0.25">
      <c r="A16" s="20">
        <f t="shared" si="0"/>
        <v>10</v>
      </c>
      <c r="B16" s="474" t="s">
        <v>140</v>
      </c>
      <c r="C16" s="20" t="s">
        <v>213</v>
      </c>
      <c r="D16" s="20">
        <v>5</v>
      </c>
      <c r="E16" s="472">
        <v>7.53</v>
      </c>
      <c r="F16" s="475">
        <f t="shared" si="1"/>
        <v>37.65</v>
      </c>
    </row>
    <row r="17" spans="1:6" x14ac:dyDescent="0.25">
      <c r="A17" s="20">
        <f t="shared" si="0"/>
        <v>11</v>
      </c>
      <c r="B17" s="474" t="s">
        <v>145</v>
      </c>
      <c r="C17" s="20" t="s">
        <v>213</v>
      </c>
      <c r="D17" s="20">
        <v>2</v>
      </c>
      <c r="E17" s="472">
        <v>1159.9866666666667</v>
      </c>
      <c r="F17" s="475">
        <f t="shared" si="1"/>
        <v>2319.9699999999998</v>
      </c>
    </row>
    <row r="18" spans="1:6" x14ac:dyDescent="0.25">
      <c r="A18" s="20">
        <f t="shared" si="0"/>
        <v>12</v>
      </c>
      <c r="B18" s="474" t="s">
        <v>129</v>
      </c>
      <c r="C18" s="20" t="s">
        <v>213</v>
      </c>
      <c r="D18" s="20">
        <v>1</v>
      </c>
      <c r="E18" s="472">
        <v>1935.5</v>
      </c>
      <c r="F18" s="475">
        <f t="shared" si="1"/>
        <v>1935.5</v>
      </c>
    </row>
    <row r="19" spans="1:6" x14ac:dyDescent="0.25">
      <c r="A19" s="20">
        <f t="shared" si="0"/>
        <v>13</v>
      </c>
      <c r="B19" s="474" t="s">
        <v>246</v>
      </c>
      <c r="C19" s="20" t="s">
        <v>213</v>
      </c>
      <c r="D19" s="20">
        <v>1</v>
      </c>
      <c r="E19" s="472">
        <v>46.06</v>
      </c>
      <c r="F19" s="475">
        <f t="shared" si="1"/>
        <v>46.06</v>
      </c>
    </row>
    <row r="20" spans="1:6" x14ac:dyDescent="0.25">
      <c r="A20" s="20">
        <f t="shared" si="0"/>
        <v>14</v>
      </c>
      <c r="B20" s="474" t="s">
        <v>143</v>
      </c>
      <c r="C20" s="20" t="s">
        <v>213</v>
      </c>
      <c r="D20" s="20">
        <v>2</v>
      </c>
      <c r="E20" s="472">
        <v>64.509999999999991</v>
      </c>
      <c r="F20" s="475">
        <f t="shared" si="1"/>
        <v>129.02000000000001</v>
      </c>
    </row>
    <row r="21" spans="1:6" x14ac:dyDescent="0.25">
      <c r="A21" s="20">
        <f t="shared" si="0"/>
        <v>15</v>
      </c>
      <c r="B21" s="476" t="s">
        <v>800</v>
      </c>
      <c r="C21" s="20" t="s">
        <v>213</v>
      </c>
      <c r="D21" s="20">
        <v>1</v>
      </c>
      <c r="E21" s="472">
        <v>3001.18</v>
      </c>
      <c r="F21" s="475">
        <f t="shared" si="1"/>
        <v>3001.18</v>
      </c>
    </row>
    <row r="22" spans="1:6" ht="31.5" x14ac:dyDescent="0.25">
      <c r="A22" s="20">
        <f t="shared" si="0"/>
        <v>16</v>
      </c>
      <c r="B22" s="474" t="s">
        <v>260</v>
      </c>
      <c r="C22" s="20" t="s">
        <v>213</v>
      </c>
      <c r="D22" s="20">
        <v>10</v>
      </c>
      <c r="E22" s="472">
        <v>9.9499999999999993</v>
      </c>
      <c r="F22" s="475">
        <f t="shared" si="1"/>
        <v>99.5</v>
      </c>
    </row>
    <row r="23" spans="1:6" x14ac:dyDescent="0.25">
      <c r="A23" s="20">
        <f t="shared" si="0"/>
        <v>17</v>
      </c>
      <c r="B23" s="474" t="s">
        <v>111</v>
      </c>
      <c r="C23" s="20" t="s">
        <v>213</v>
      </c>
      <c r="D23" s="20">
        <v>2</v>
      </c>
      <c r="E23" s="472">
        <v>47</v>
      </c>
      <c r="F23" s="475">
        <f t="shared" si="1"/>
        <v>94</v>
      </c>
    </row>
    <row r="24" spans="1:6" x14ac:dyDescent="0.25">
      <c r="A24" s="20">
        <f t="shared" si="0"/>
        <v>18</v>
      </c>
      <c r="B24" s="474" t="s">
        <v>112</v>
      </c>
      <c r="C24" s="20" t="s">
        <v>213</v>
      </c>
      <c r="D24" s="20">
        <v>1</v>
      </c>
      <c r="E24" s="472">
        <v>128.82</v>
      </c>
      <c r="F24" s="475">
        <f t="shared" si="1"/>
        <v>128.82</v>
      </c>
    </row>
    <row r="25" spans="1:6" x14ac:dyDescent="0.25">
      <c r="A25" s="20">
        <f t="shared" si="0"/>
        <v>19</v>
      </c>
      <c r="B25" s="474" t="s">
        <v>147</v>
      </c>
      <c r="C25" s="20" t="s">
        <v>213</v>
      </c>
      <c r="D25" s="20">
        <v>2</v>
      </c>
      <c r="E25" s="472">
        <v>208.74</v>
      </c>
      <c r="F25" s="475">
        <f t="shared" si="1"/>
        <v>417.48</v>
      </c>
    </row>
    <row r="26" spans="1:6" ht="31.5" x14ac:dyDescent="0.25">
      <c r="A26" s="20">
        <f t="shared" si="0"/>
        <v>20</v>
      </c>
      <c r="B26" s="474" t="s">
        <v>259</v>
      </c>
      <c r="C26" s="20" t="s">
        <v>213</v>
      </c>
      <c r="D26" s="20">
        <v>6</v>
      </c>
      <c r="E26" s="472">
        <v>47.76</v>
      </c>
      <c r="F26" s="475">
        <f t="shared" si="1"/>
        <v>286.56</v>
      </c>
    </row>
    <row r="27" spans="1:6" x14ac:dyDescent="0.25">
      <c r="A27" s="20">
        <f t="shared" si="0"/>
        <v>21</v>
      </c>
      <c r="B27" s="474" t="s">
        <v>148</v>
      </c>
      <c r="C27" s="20" t="s">
        <v>213</v>
      </c>
      <c r="D27" s="20">
        <v>1</v>
      </c>
      <c r="E27" s="472">
        <v>1786.17</v>
      </c>
      <c r="F27" s="475">
        <f t="shared" si="1"/>
        <v>1786.17</v>
      </c>
    </row>
    <row r="28" spans="1:6" x14ac:dyDescent="0.25">
      <c r="A28" s="20">
        <f t="shared" si="0"/>
        <v>22</v>
      </c>
      <c r="B28" s="474" t="s">
        <v>757</v>
      </c>
      <c r="C28" s="20" t="s">
        <v>115</v>
      </c>
      <c r="D28" s="20">
        <v>1</v>
      </c>
      <c r="E28" s="472">
        <v>223.23333333333335</v>
      </c>
      <c r="F28" s="475">
        <f t="shared" si="1"/>
        <v>223.23</v>
      </c>
    </row>
    <row r="29" spans="1:6" x14ac:dyDescent="0.25">
      <c r="A29" s="20">
        <f t="shared" si="0"/>
        <v>23</v>
      </c>
      <c r="B29" s="474" t="s">
        <v>758</v>
      </c>
      <c r="C29" s="20" t="s">
        <v>115</v>
      </c>
      <c r="D29" s="20">
        <v>1</v>
      </c>
      <c r="E29" s="472">
        <v>124.61333333333334</v>
      </c>
      <c r="F29" s="475">
        <f t="shared" si="1"/>
        <v>124.61</v>
      </c>
    </row>
    <row r="30" spans="1:6" x14ac:dyDescent="0.25">
      <c r="A30" s="20">
        <f t="shared" si="0"/>
        <v>24</v>
      </c>
      <c r="B30" s="474" t="s">
        <v>756</v>
      </c>
      <c r="C30" s="20" t="s">
        <v>115</v>
      </c>
      <c r="D30" s="20">
        <v>1</v>
      </c>
      <c r="E30" s="472">
        <v>177.64666666666668</v>
      </c>
      <c r="F30" s="475">
        <f t="shared" si="1"/>
        <v>177.64</v>
      </c>
    </row>
    <row r="31" spans="1:6" x14ac:dyDescent="0.25">
      <c r="A31" s="20">
        <f t="shared" si="0"/>
        <v>25</v>
      </c>
      <c r="B31" s="474" t="s">
        <v>139</v>
      </c>
      <c r="C31" s="20" t="s">
        <v>213</v>
      </c>
      <c r="D31" s="20">
        <v>1</v>
      </c>
      <c r="E31" s="472">
        <v>2350</v>
      </c>
      <c r="F31" s="475">
        <f t="shared" si="1"/>
        <v>2350</v>
      </c>
    </row>
    <row r="32" spans="1:6" x14ac:dyDescent="0.25">
      <c r="A32" s="20">
        <f t="shared" si="0"/>
        <v>26</v>
      </c>
      <c r="B32" s="474" t="s">
        <v>785</v>
      </c>
      <c r="C32" s="20" t="s">
        <v>115</v>
      </c>
      <c r="D32" s="20">
        <v>1</v>
      </c>
      <c r="E32" s="472">
        <v>194.91</v>
      </c>
      <c r="F32" s="475">
        <f t="shared" si="1"/>
        <v>194.91</v>
      </c>
    </row>
    <row r="33" spans="1:6" ht="31.5" x14ac:dyDescent="0.25">
      <c r="A33" s="20">
        <f t="shared" si="0"/>
        <v>27</v>
      </c>
      <c r="B33" s="474" t="s">
        <v>760</v>
      </c>
      <c r="C33" s="20" t="s">
        <v>213</v>
      </c>
      <c r="D33" s="20">
        <v>1</v>
      </c>
      <c r="E33" s="472">
        <v>443.40000000000003</v>
      </c>
      <c r="F33" s="475">
        <f t="shared" si="1"/>
        <v>443.4</v>
      </c>
    </row>
    <row r="34" spans="1:6" ht="31.5" x14ac:dyDescent="0.25">
      <c r="A34" s="26">
        <f t="shared" si="0"/>
        <v>28</v>
      </c>
      <c r="B34" s="33" t="s">
        <v>210</v>
      </c>
      <c r="C34" s="26" t="s">
        <v>213</v>
      </c>
      <c r="D34" s="26">
        <v>3</v>
      </c>
      <c r="E34" s="23">
        <v>183.85</v>
      </c>
      <c r="F34" s="208">
        <f t="shared" si="1"/>
        <v>551.54999999999995</v>
      </c>
    </row>
    <row r="35" spans="1:6" x14ac:dyDescent="0.25">
      <c r="A35" s="26">
        <f t="shared" si="0"/>
        <v>29</v>
      </c>
      <c r="B35" s="33" t="s">
        <v>211</v>
      </c>
      <c r="C35" s="26" t="s">
        <v>213</v>
      </c>
      <c r="D35" s="26">
        <v>2</v>
      </c>
      <c r="E35" s="23">
        <v>558.91</v>
      </c>
      <c r="F35" s="208">
        <f t="shared" si="1"/>
        <v>1117.82</v>
      </c>
    </row>
    <row r="36" spans="1:6" x14ac:dyDescent="0.25">
      <c r="A36" s="26">
        <f t="shared" si="0"/>
        <v>30</v>
      </c>
      <c r="B36" s="33" t="s">
        <v>750</v>
      </c>
      <c r="C36" s="26" t="s">
        <v>213</v>
      </c>
      <c r="D36" s="26">
        <v>1</v>
      </c>
      <c r="E36" s="23">
        <v>370.35</v>
      </c>
      <c r="F36" s="208">
        <f t="shared" si="1"/>
        <v>370.35</v>
      </c>
    </row>
    <row r="37" spans="1:6" x14ac:dyDescent="0.25">
      <c r="A37" s="26">
        <f t="shared" si="0"/>
        <v>31</v>
      </c>
      <c r="B37" s="33" t="s">
        <v>719</v>
      </c>
      <c r="C37" s="26" t="s">
        <v>213</v>
      </c>
      <c r="D37" s="26">
        <v>3</v>
      </c>
      <c r="E37" s="23">
        <v>9.8699999999999992</v>
      </c>
      <c r="F37" s="208">
        <f t="shared" si="1"/>
        <v>29.61</v>
      </c>
    </row>
    <row r="38" spans="1:6" x14ac:dyDescent="0.25">
      <c r="A38" s="26">
        <f t="shared" si="0"/>
        <v>32</v>
      </c>
      <c r="B38" s="33" t="s">
        <v>720</v>
      </c>
      <c r="C38" s="26" t="s">
        <v>213</v>
      </c>
      <c r="D38" s="26">
        <v>1</v>
      </c>
      <c r="E38" s="23">
        <v>15.69</v>
      </c>
      <c r="F38" s="208">
        <f t="shared" si="1"/>
        <v>15.69</v>
      </c>
    </row>
    <row r="39" spans="1:6" x14ac:dyDescent="0.25">
      <c r="A39" s="26">
        <f t="shared" si="0"/>
        <v>33</v>
      </c>
      <c r="B39" s="33" t="s">
        <v>114</v>
      </c>
      <c r="C39" s="26" t="s">
        <v>213</v>
      </c>
      <c r="D39" s="26">
        <v>3</v>
      </c>
      <c r="E39" s="23">
        <v>14.1</v>
      </c>
      <c r="F39" s="208">
        <f t="shared" si="1"/>
        <v>42.3</v>
      </c>
    </row>
    <row r="40" spans="1:6" x14ac:dyDescent="0.25">
      <c r="A40" s="26">
        <f t="shared" ref="A40:A71" si="2">A39+1</f>
        <v>34</v>
      </c>
      <c r="B40" s="33" t="s">
        <v>239</v>
      </c>
      <c r="C40" s="26" t="s">
        <v>780</v>
      </c>
      <c r="D40" s="26">
        <v>90</v>
      </c>
      <c r="E40" s="23">
        <v>6.0666666666666664</v>
      </c>
      <c r="F40" s="208">
        <f t="shared" si="1"/>
        <v>546</v>
      </c>
    </row>
    <row r="41" spans="1:6" x14ac:dyDescent="0.25">
      <c r="A41" s="26">
        <f t="shared" si="2"/>
        <v>35</v>
      </c>
      <c r="B41" s="33" t="s">
        <v>138</v>
      </c>
      <c r="C41" s="26" t="s">
        <v>213</v>
      </c>
      <c r="D41" s="26">
        <v>1</v>
      </c>
      <c r="E41" s="23">
        <v>21.383333333333336</v>
      </c>
      <c r="F41" s="208">
        <f t="shared" si="1"/>
        <v>21.38</v>
      </c>
    </row>
    <row r="42" spans="1:6" x14ac:dyDescent="0.25">
      <c r="A42" s="26">
        <f t="shared" si="2"/>
        <v>36</v>
      </c>
      <c r="B42" s="33" t="s">
        <v>137</v>
      </c>
      <c r="C42" s="26" t="s">
        <v>213</v>
      </c>
      <c r="D42" s="26">
        <v>1</v>
      </c>
      <c r="E42" s="23">
        <v>300.3</v>
      </c>
      <c r="F42" s="208">
        <f t="shared" si="1"/>
        <v>300.3</v>
      </c>
    </row>
    <row r="43" spans="1:6" x14ac:dyDescent="0.25">
      <c r="A43" s="26">
        <f t="shared" si="2"/>
        <v>37</v>
      </c>
      <c r="B43" s="33" t="s">
        <v>786</v>
      </c>
      <c r="C43" s="26" t="s">
        <v>115</v>
      </c>
      <c r="D43" s="26">
        <v>3</v>
      </c>
      <c r="E43" s="23">
        <v>49.326666666666675</v>
      </c>
      <c r="F43" s="208">
        <f t="shared" si="1"/>
        <v>147.97999999999999</v>
      </c>
    </row>
    <row r="44" spans="1:6" x14ac:dyDescent="0.25">
      <c r="A44" s="26">
        <f t="shared" si="2"/>
        <v>38</v>
      </c>
      <c r="B44" s="33" t="s">
        <v>141</v>
      </c>
      <c r="C44" s="26" t="s">
        <v>115</v>
      </c>
      <c r="D44" s="26">
        <v>1</v>
      </c>
      <c r="E44" s="23">
        <v>185.99333333333334</v>
      </c>
      <c r="F44" s="208">
        <f t="shared" si="1"/>
        <v>185.99</v>
      </c>
    </row>
    <row r="45" spans="1:6" x14ac:dyDescent="0.25">
      <c r="A45" s="26">
        <f t="shared" si="2"/>
        <v>39</v>
      </c>
      <c r="B45" s="33" t="s">
        <v>144</v>
      </c>
      <c r="C45" s="26" t="s">
        <v>115</v>
      </c>
      <c r="D45" s="26">
        <v>1</v>
      </c>
      <c r="E45" s="23">
        <v>14.48</v>
      </c>
      <c r="F45" s="208">
        <f t="shared" si="1"/>
        <v>14.48</v>
      </c>
    </row>
    <row r="46" spans="1:6" x14ac:dyDescent="0.25">
      <c r="A46" s="26">
        <f t="shared" si="2"/>
        <v>40</v>
      </c>
      <c r="B46" s="33" t="s">
        <v>116</v>
      </c>
      <c r="C46" s="26" t="s">
        <v>115</v>
      </c>
      <c r="D46" s="26">
        <v>3</v>
      </c>
      <c r="E46" s="23">
        <v>24.12</v>
      </c>
      <c r="F46" s="208">
        <f t="shared" si="1"/>
        <v>72.36</v>
      </c>
    </row>
    <row r="47" spans="1:6" x14ac:dyDescent="0.25">
      <c r="A47" s="26">
        <f t="shared" si="2"/>
        <v>41</v>
      </c>
      <c r="B47" s="33" t="s">
        <v>117</v>
      </c>
      <c r="C47" s="26" t="s">
        <v>115</v>
      </c>
      <c r="D47" s="26">
        <v>3</v>
      </c>
      <c r="E47" s="23">
        <v>83.323333333333338</v>
      </c>
      <c r="F47" s="208">
        <f t="shared" si="1"/>
        <v>249.97</v>
      </c>
    </row>
    <row r="48" spans="1:6" x14ac:dyDescent="0.25">
      <c r="A48" s="26">
        <f t="shared" si="2"/>
        <v>42</v>
      </c>
      <c r="B48" s="33" t="s">
        <v>233</v>
      </c>
      <c r="C48" s="26" t="s">
        <v>113</v>
      </c>
      <c r="D48" s="26">
        <v>1</v>
      </c>
      <c r="E48" s="23">
        <v>309.93333333333334</v>
      </c>
      <c r="F48" s="208">
        <f t="shared" si="1"/>
        <v>309.93</v>
      </c>
    </row>
    <row r="49" spans="1:6" x14ac:dyDescent="0.25">
      <c r="A49" s="26">
        <f t="shared" si="2"/>
        <v>43</v>
      </c>
      <c r="B49" s="33" t="s">
        <v>238</v>
      </c>
      <c r="C49" s="26" t="s">
        <v>213</v>
      </c>
      <c r="D49" s="26">
        <v>2</v>
      </c>
      <c r="E49" s="23">
        <v>177.76</v>
      </c>
      <c r="F49" s="208">
        <f t="shared" si="1"/>
        <v>355.52</v>
      </c>
    </row>
    <row r="50" spans="1:6" x14ac:dyDescent="0.25">
      <c r="A50" s="26">
        <f t="shared" si="2"/>
        <v>44</v>
      </c>
      <c r="B50" s="33" t="s">
        <v>745</v>
      </c>
      <c r="C50" s="26" t="s">
        <v>213</v>
      </c>
      <c r="D50" s="26">
        <v>1</v>
      </c>
      <c r="E50" s="23">
        <v>28</v>
      </c>
      <c r="F50" s="208">
        <f t="shared" si="1"/>
        <v>28</v>
      </c>
    </row>
    <row r="51" spans="1:6" x14ac:dyDescent="0.25">
      <c r="A51" s="26">
        <f t="shared" si="2"/>
        <v>45</v>
      </c>
      <c r="B51" s="33" t="s">
        <v>764</v>
      </c>
      <c r="C51" s="26" t="s">
        <v>213</v>
      </c>
      <c r="D51" s="26">
        <v>1</v>
      </c>
      <c r="E51" s="23">
        <v>9.5233333333333334</v>
      </c>
      <c r="F51" s="208">
        <f t="shared" si="1"/>
        <v>9.52</v>
      </c>
    </row>
    <row r="52" spans="1:6" x14ac:dyDescent="0.25">
      <c r="A52" s="26">
        <f t="shared" si="2"/>
        <v>46</v>
      </c>
      <c r="B52" s="33" t="s">
        <v>118</v>
      </c>
      <c r="C52" s="26" t="s">
        <v>213</v>
      </c>
      <c r="D52" s="26">
        <v>1</v>
      </c>
      <c r="E52" s="23">
        <v>10.95</v>
      </c>
      <c r="F52" s="208">
        <f t="shared" si="1"/>
        <v>10.95</v>
      </c>
    </row>
    <row r="53" spans="1:6" ht="31.5" x14ac:dyDescent="0.25">
      <c r="A53" s="26">
        <f t="shared" si="2"/>
        <v>47</v>
      </c>
      <c r="B53" s="33" t="s">
        <v>763</v>
      </c>
      <c r="C53" s="26" t="s">
        <v>213</v>
      </c>
      <c r="D53" s="26">
        <v>1</v>
      </c>
      <c r="E53" s="23">
        <v>545.99</v>
      </c>
      <c r="F53" s="208">
        <f t="shared" si="1"/>
        <v>545.99</v>
      </c>
    </row>
    <row r="54" spans="1:6" x14ac:dyDescent="0.25">
      <c r="A54" s="26">
        <f t="shared" si="2"/>
        <v>48</v>
      </c>
      <c r="B54" s="33" t="s">
        <v>119</v>
      </c>
      <c r="C54" s="26" t="s">
        <v>213</v>
      </c>
      <c r="D54" s="26">
        <v>1</v>
      </c>
      <c r="E54" s="23">
        <v>14.9</v>
      </c>
      <c r="F54" s="208">
        <f t="shared" si="1"/>
        <v>14.9</v>
      </c>
    </row>
    <row r="55" spans="1:6" ht="31.5" x14ac:dyDescent="0.25">
      <c r="A55" s="26">
        <f t="shared" si="2"/>
        <v>49</v>
      </c>
      <c r="B55" s="33" t="s">
        <v>245</v>
      </c>
      <c r="C55" s="26" t="s">
        <v>213</v>
      </c>
      <c r="D55" s="26">
        <v>1</v>
      </c>
      <c r="E55" s="23">
        <v>628.59</v>
      </c>
      <c r="F55" s="208">
        <f t="shared" si="1"/>
        <v>628.59</v>
      </c>
    </row>
    <row r="56" spans="1:6" x14ac:dyDescent="0.25">
      <c r="A56" s="26">
        <f t="shared" si="2"/>
        <v>50</v>
      </c>
      <c r="B56" s="33" t="s">
        <v>130</v>
      </c>
      <c r="C56" s="26" t="s">
        <v>213</v>
      </c>
      <c r="D56" s="26">
        <v>1</v>
      </c>
      <c r="E56" s="23">
        <v>182.65333333333334</v>
      </c>
      <c r="F56" s="208">
        <f t="shared" si="1"/>
        <v>182.65</v>
      </c>
    </row>
    <row r="57" spans="1:6" x14ac:dyDescent="0.25">
      <c r="A57" s="26">
        <f t="shared" si="2"/>
        <v>51</v>
      </c>
      <c r="B57" s="33" t="s">
        <v>122</v>
      </c>
      <c r="C57" s="26" t="s">
        <v>213</v>
      </c>
      <c r="D57" s="26">
        <v>1</v>
      </c>
      <c r="E57" s="23">
        <v>107.51</v>
      </c>
      <c r="F57" s="208">
        <f t="shared" si="1"/>
        <v>107.51</v>
      </c>
    </row>
    <row r="58" spans="1:6" x14ac:dyDescent="0.25">
      <c r="A58" s="26">
        <f t="shared" si="2"/>
        <v>52</v>
      </c>
      <c r="B58" s="33" t="s">
        <v>729</v>
      </c>
      <c r="C58" s="26" t="s">
        <v>213</v>
      </c>
      <c r="D58" s="26">
        <v>3</v>
      </c>
      <c r="E58" s="23">
        <v>20.39</v>
      </c>
      <c r="F58" s="208">
        <f t="shared" si="1"/>
        <v>61.17</v>
      </c>
    </row>
    <row r="59" spans="1:6" ht="31.5" x14ac:dyDescent="0.25">
      <c r="A59" s="26">
        <f t="shared" si="2"/>
        <v>53</v>
      </c>
      <c r="B59" s="33" t="s">
        <v>761</v>
      </c>
      <c r="C59" s="26" t="s">
        <v>213</v>
      </c>
      <c r="D59" s="26">
        <v>3</v>
      </c>
      <c r="E59" s="23">
        <v>18.48</v>
      </c>
      <c r="F59" s="208">
        <f t="shared" si="1"/>
        <v>55.44</v>
      </c>
    </row>
    <row r="60" spans="1:6" x14ac:dyDescent="0.25">
      <c r="A60" s="26">
        <f t="shared" si="2"/>
        <v>54</v>
      </c>
      <c r="B60" s="33" t="s">
        <v>164</v>
      </c>
      <c r="C60" s="26" t="s">
        <v>213</v>
      </c>
      <c r="D60" s="26">
        <v>1</v>
      </c>
      <c r="E60" s="23">
        <v>14.07</v>
      </c>
      <c r="F60" s="208">
        <f t="shared" si="1"/>
        <v>14.07</v>
      </c>
    </row>
    <row r="61" spans="1:6" x14ac:dyDescent="0.25">
      <c r="A61" s="26">
        <f t="shared" si="2"/>
        <v>55</v>
      </c>
      <c r="B61" s="33" t="s">
        <v>146</v>
      </c>
      <c r="C61" s="26" t="s">
        <v>213</v>
      </c>
      <c r="D61" s="26">
        <v>1</v>
      </c>
      <c r="E61" s="23">
        <v>3307.5533333333333</v>
      </c>
      <c r="F61" s="208">
        <f t="shared" si="1"/>
        <v>3307.55</v>
      </c>
    </row>
    <row r="62" spans="1:6" x14ac:dyDescent="0.25">
      <c r="A62" s="26">
        <f t="shared" si="2"/>
        <v>56</v>
      </c>
      <c r="B62" s="33" t="s">
        <v>127</v>
      </c>
      <c r="C62" s="26" t="s">
        <v>213</v>
      </c>
      <c r="D62" s="26">
        <v>3</v>
      </c>
      <c r="E62" s="23">
        <v>8.49</v>
      </c>
      <c r="F62" s="208">
        <f t="shared" si="1"/>
        <v>25.47</v>
      </c>
    </row>
    <row r="63" spans="1:6" x14ac:dyDescent="0.25">
      <c r="A63" s="26">
        <f t="shared" si="2"/>
        <v>57</v>
      </c>
      <c r="B63" s="33" t="s">
        <v>150</v>
      </c>
      <c r="C63" s="26" t="s">
        <v>213</v>
      </c>
      <c r="D63" s="26">
        <v>1</v>
      </c>
      <c r="E63" s="23">
        <v>250.23666666666668</v>
      </c>
      <c r="F63" s="208">
        <f t="shared" si="1"/>
        <v>250.23</v>
      </c>
    </row>
    <row r="64" spans="1:6" x14ac:dyDescent="0.25">
      <c r="A64" s="26">
        <f t="shared" si="2"/>
        <v>58</v>
      </c>
      <c r="B64" s="33" t="s">
        <v>120</v>
      </c>
      <c r="C64" s="26" t="s">
        <v>213</v>
      </c>
      <c r="D64" s="26">
        <v>1</v>
      </c>
      <c r="E64" s="23">
        <v>21.77</v>
      </c>
      <c r="F64" s="208">
        <f t="shared" si="1"/>
        <v>21.77</v>
      </c>
    </row>
    <row r="65" spans="1:6" x14ac:dyDescent="0.25">
      <c r="A65" s="26">
        <f t="shared" si="2"/>
        <v>59</v>
      </c>
      <c r="B65" s="33" t="s">
        <v>121</v>
      </c>
      <c r="C65" s="26" t="s">
        <v>213</v>
      </c>
      <c r="D65" s="26">
        <v>3</v>
      </c>
      <c r="E65" s="23">
        <v>22.08</v>
      </c>
      <c r="F65" s="208">
        <f t="shared" si="1"/>
        <v>66.239999999999995</v>
      </c>
    </row>
    <row r="66" spans="1:6" ht="31.5" x14ac:dyDescent="0.25">
      <c r="A66" s="26">
        <f t="shared" si="2"/>
        <v>60</v>
      </c>
      <c r="B66" s="33" t="s">
        <v>762</v>
      </c>
      <c r="C66" s="26" t="s">
        <v>213</v>
      </c>
      <c r="D66" s="26">
        <v>2</v>
      </c>
      <c r="E66" s="23">
        <v>40.666666666666664</v>
      </c>
      <c r="F66" s="208">
        <f t="shared" si="1"/>
        <v>81.33</v>
      </c>
    </row>
    <row r="67" spans="1:6" x14ac:dyDescent="0.25">
      <c r="A67" s="26">
        <f t="shared" si="2"/>
        <v>61</v>
      </c>
      <c r="B67" s="33" t="s">
        <v>149</v>
      </c>
      <c r="C67" s="26" t="s">
        <v>213</v>
      </c>
      <c r="D67" s="26">
        <v>3</v>
      </c>
      <c r="E67" s="23">
        <v>39.5</v>
      </c>
      <c r="F67" s="208">
        <f t="shared" si="1"/>
        <v>118.5</v>
      </c>
    </row>
    <row r="68" spans="1:6" x14ac:dyDescent="0.25">
      <c r="A68" s="26">
        <f t="shared" si="2"/>
        <v>62</v>
      </c>
      <c r="B68" s="33" t="s">
        <v>244</v>
      </c>
      <c r="C68" s="26" t="s">
        <v>213</v>
      </c>
      <c r="D68" s="26">
        <v>1</v>
      </c>
      <c r="E68" s="23">
        <v>85.433333333333337</v>
      </c>
      <c r="F68" s="208">
        <f t="shared" si="1"/>
        <v>85.43</v>
      </c>
    </row>
    <row r="69" spans="1:6" x14ac:dyDescent="0.25">
      <c r="A69" s="26">
        <f t="shared" si="2"/>
        <v>63</v>
      </c>
      <c r="B69" s="33" t="s">
        <v>759</v>
      </c>
      <c r="C69" s="26" t="s">
        <v>213</v>
      </c>
      <c r="D69" s="26">
        <v>3</v>
      </c>
      <c r="E69" s="23">
        <v>6.6366666666666667</v>
      </c>
      <c r="F69" s="208">
        <f t="shared" si="1"/>
        <v>19.91</v>
      </c>
    </row>
    <row r="70" spans="1:6" x14ac:dyDescent="0.25">
      <c r="A70" s="26">
        <f t="shared" si="2"/>
        <v>64</v>
      </c>
      <c r="B70" s="33" t="s">
        <v>131</v>
      </c>
      <c r="C70" s="26" t="s">
        <v>213</v>
      </c>
      <c r="D70" s="26">
        <v>1</v>
      </c>
      <c r="E70" s="23">
        <v>195</v>
      </c>
      <c r="F70" s="208">
        <f t="shared" si="1"/>
        <v>195</v>
      </c>
    </row>
    <row r="71" spans="1:6" x14ac:dyDescent="0.25">
      <c r="A71" s="26">
        <f t="shared" si="2"/>
        <v>65</v>
      </c>
      <c r="B71" s="33" t="s">
        <v>128</v>
      </c>
      <c r="C71" s="26" t="s">
        <v>213</v>
      </c>
      <c r="D71" s="26">
        <v>3</v>
      </c>
      <c r="E71" s="23">
        <v>11.88</v>
      </c>
      <c r="F71" s="208">
        <f t="shared" si="1"/>
        <v>35.64</v>
      </c>
    </row>
    <row r="72" spans="1:6" ht="15" customHeight="1" x14ac:dyDescent="0.25">
      <c r="A72" s="227" t="s">
        <v>1159</v>
      </c>
      <c r="B72" s="228"/>
      <c r="C72" s="228"/>
      <c r="D72" s="228"/>
      <c r="E72" s="229"/>
      <c r="F72" s="51">
        <f>SUM(F7:F71)</f>
        <v>24643.550000000003</v>
      </c>
    </row>
    <row r="73" spans="1:6" ht="15" customHeight="1" x14ac:dyDescent="0.25">
      <c r="A73" s="342" t="s">
        <v>737</v>
      </c>
      <c r="B73" s="343"/>
      <c r="C73" s="343"/>
      <c r="D73" s="343"/>
      <c r="E73" s="343"/>
      <c r="F73" s="344"/>
    </row>
    <row r="74" spans="1:6" ht="15" customHeight="1" x14ac:dyDescent="0.25">
      <c r="A74" s="233" t="s">
        <v>738</v>
      </c>
      <c r="B74" s="234"/>
      <c r="C74" s="234"/>
      <c r="D74" s="234"/>
      <c r="E74" s="132" t="s">
        <v>736</v>
      </c>
      <c r="F74" s="133">
        <v>6</v>
      </c>
    </row>
    <row r="75" spans="1:6" ht="15" customHeight="1" x14ac:dyDescent="0.25">
      <c r="A75" s="230" t="s">
        <v>739</v>
      </c>
      <c r="B75" s="231"/>
      <c r="C75" s="231"/>
      <c r="D75" s="231"/>
      <c r="E75" s="132" t="s">
        <v>736</v>
      </c>
      <c r="F75" s="133">
        <v>1</v>
      </c>
    </row>
    <row r="76" spans="1:6" ht="36" customHeight="1" x14ac:dyDescent="0.25">
      <c r="A76" s="338" t="s">
        <v>740</v>
      </c>
      <c r="B76" s="339"/>
      <c r="C76" s="339"/>
      <c r="D76" s="339"/>
      <c r="E76" s="132" t="s">
        <v>741</v>
      </c>
      <c r="F76" s="134">
        <f>F75/F74</f>
        <v>0.16666666666666666</v>
      </c>
    </row>
    <row r="77" spans="1:6" ht="15" customHeight="1" x14ac:dyDescent="0.25">
      <c r="A77" s="230" t="s">
        <v>1158</v>
      </c>
      <c r="B77" s="276"/>
      <c r="C77" s="276"/>
      <c r="D77" s="276"/>
      <c r="E77" s="232"/>
      <c r="F77" s="277">
        <f>TRUNC(F72*F76,2)</f>
        <v>4107.25</v>
      </c>
    </row>
    <row r="78" spans="1:6" ht="15" customHeight="1" x14ac:dyDescent="0.25">
      <c r="A78" s="233" t="s">
        <v>1157</v>
      </c>
      <c r="B78" s="278"/>
      <c r="C78" s="278"/>
      <c r="D78" s="278"/>
      <c r="E78" s="279"/>
      <c r="F78" s="277">
        <f>TRUNC(F77/12,2)</f>
        <v>342.27</v>
      </c>
    </row>
    <row r="79" spans="1:6" ht="15" customHeight="1" x14ac:dyDescent="0.25">
      <c r="A79" s="115" t="s">
        <v>1156</v>
      </c>
      <c r="B79" s="116"/>
      <c r="C79" s="116"/>
      <c r="D79" s="116"/>
      <c r="E79" s="117"/>
      <c r="F79" s="275">
        <v>11</v>
      </c>
    </row>
    <row r="80" spans="1:6" ht="15" customHeight="1" x14ac:dyDescent="0.25">
      <c r="A80" s="115" t="s">
        <v>1160</v>
      </c>
      <c r="B80" s="116"/>
      <c r="C80" s="116"/>
      <c r="D80" s="116"/>
      <c r="E80" s="117"/>
      <c r="F80" s="51">
        <f>TRUNC(F78/F79,2)</f>
        <v>31.11</v>
      </c>
    </row>
    <row r="81" spans="1:6" x14ac:dyDescent="0.25">
      <c r="C81" s="49"/>
      <c r="D81" s="49"/>
      <c r="E81" s="49"/>
      <c r="F81" s="49"/>
    </row>
    <row r="82" spans="1:6" x14ac:dyDescent="0.25">
      <c r="A82" s="335" t="s">
        <v>746</v>
      </c>
      <c r="B82" s="336"/>
      <c r="C82" s="336"/>
      <c r="D82" s="336"/>
      <c r="E82" s="336"/>
      <c r="F82" s="337"/>
    </row>
    <row r="83" spans="1:6" ht="15" customHeight="1" x14ac:dyDescent="0.25">
      <c r="C83" s="49"/>
      <c r="D83" s="49"/>
      <c r="E83" s="49"/>
      <c r="F83" s="49"/>
    </row>
    <row r="84" spans="1:6" ht="29.25" customHeight="1" x14ac:dyDescent="0.25">
      <c r="A84" s="18" t="s">
        <v>132</v>
      </c>
      <c r="B84" s="18" t="s">
        <v>134</v>
      </c>
      <c r="C84" s="18" t="s">
        <v>171</v>
      </c>
      <c r="D84" s="18" t="s">
        <v>170</v>
      </c>
      <c r="E84" s="18" t="s">
        <v>135</v>
      </c>
      <c r="F84" s="18" t="s">
        <v>136</v>
      </c>
    </row>
    <row r="85" spans="1:6" s="48" customFormat="1" x14ac:dyDescent="0.25">
      <c r="A85" s="26">
        <v>1</v>
      </c>
      <c r="B85" s="33" t="s">
        <v>240</v>
      </c>
      <c r="C85" s="26" t="s">
        <v>9</v>
      </c>
      <c r="D85" s="26">
        <v>60</v>
      </c>
      <c r="E85" s="23">
        <v>3.79</v>
      </c>
      <c r="F85" s="23">
        <f>TRUNC(D85*E85,2)</f>
        <v>227.4</v>
      </c>
    </row>
    <row r="86" spans="1:6" x14ac:dyDescent="0.25">
      <c r="A86" s="26">
        <f t="shared" ref="A86:A124" si="3">A85+1</f>
        <v>2</v>
      </c>
      <c r="B86" s="33" t="s">
        <v>11</v>
      </c>
      <c r="C86" s="26" t="s">
        <v>213</v>
      </c>
      <c r="D86" s="26">
        <v>20</v>
      </c>
      <c r="E86" s="23">
        <v>4.8766666666666669</v>
      </c>
      <c r="F86" s="23">
        <f t="shared" ref="F86:F124" si="4">TRUNC(D86*E86,2)</f>
        <v>97.53</v>
      </c>
    </row>
    <row r="87" spans="1:6" ht="31.5" x14ac:dyDescent="0.25">
      <c r="A87" s="26">
        <f t="shared" si="3"/>
        <v>3</v>
      </c>
      <c r="B87" s="33" t="s">
        <v>718</v>
      </c>
      <c r="C87" s="26" t="s">
        <v>213</v>
      </c>
      <c r="D87" s="26">
        <v>5</v>
      </c>
      <c r="E87" s="23">
        <v>24.18</v>
      </c>
      <c r="F87" s="23">
        <f t="shared" si="4"/>
        <v>120.9</v>
      </c>
    </row>
    <row r="88" spans="1:6" x14ac:dyDescent="0.25">
      <c r="A88" s="26">
        <f t="shared" si="3"/>
        <v>4</v>
      </c>
      <c r="B88" s="33" t="s">
        <v>123</v>
      </c>
      <c r="C88" s="26" t="s">
        <v>26</v>
      </c>
      <c r="D88" s="26">
        <v>8</v>
      </c>
      <c r="E88" s="23">
        <v>11.34</v>
      </c>
      <c r="F88" s="23">
        <f t="shared" si="4"/>
        <v>90.72</v>
      </c>
    </row>
    <row r="89" spans="1:6" x14ac:dyDescent="0.25">
      <c r="A89" s="26">
        <f t="shared" si="3"/>
        <v>5</v>
      </c>
      <c r="B89" s="33" t="s">
        <v>101</v>
      </c>
      <c r="C89" s="26" t="s">
        <v>213</v>
      </c>
      <c r="D89" s="26">
        <v>20</v>
      </c>
      <c r="E89" s="23">
        <v>23.8</v>
      </c>
      <c r="F89" s="23">
        <f t="shared" si="4"/>
        <v>476</v>
      </c>
    </row>
    <row r="90" spans="1:6" x14ac:dyDescent="0.25">
      <c r="A90" s="26">
        <f t="shared" si="3"/>
        <v>6</v>
      </c>
      <c r="B90" s="33" t="s">
        <v>201</v>
      </c>
      <c r="C90" s="26" t="s">
        <v>213</v>
      </c>
      <c r="D90" s="26">
        <v>20</v>
      </c>
      <c r="E90" s="23">
        <v>12.42</v>
      </c>
      <c r="F90" s="23">
        <f t="shared" si="4"/>
        <v>248.4</v>
      </c>
    </row>
    <row r="91" spans="1:6" x14ac:dyDescent="0.25">
      <c r="A91" s="26">
        <f t="shared" si="3"/>
        <v>7</v>
      </c>
      <c r="B91" s="33" t="s">
        <v>752</v>
      </c>
      <c r="C91" s="26" t="s">
        <v>753</v>
      </c>
      <c r="D91" s="26">
        <v>5</v>
      </c>
      <c r="E91" s="23">
        <v>6.5633333333333335</v>
      </c>
      <c r="F91" s="23">
        <f t="shared" si="4"/>
        <v>32.81</v>
      </c>
    </row>
    <row r="92" spans="1:6" x14ac:dyDescent="0.25">
      <c r="A92" s="26">
        <f t="shared" si="3"/>
        <v>8</v>
      </c>
      <c r="B92" s="33" t="s">
        <v>199</v>
      </c>
      <c r="C92" s="26" t="s">
        <v>213</v>
      </c>
      <c r="D92" s="26">
        <v>12</v>
      </c>
      <c r="E92" s="23">
        <v>7.58</v>
      </c>
      <c r="F92" s="23">
        <f t="shared" si="4"/>
        <v>90.96</v>
      </c>
    </row>
    <row r="93" spans="1:6" x14ac:dyDescent="0.25">
      <c r="A93" s="26">
        <f t="shared" si="3"/>
        <v>9</v>
      </c>
      <c r="B93" s="33" t="s">
        <v>209</v>
      </c>
      <c r="C93" s="26" t="s">
        <v>14</v>
      </c>
      <c r="D93" s="26">
        <v>10</v>
      </c>
      <c r="E93" s="23">
        <v>1.03</v>
      </c>
      <c r="F93" s="23">
        <f t="shared" si="4"/>
        <v>10.3</v>
      </c>
    </row>
    <row r="94" spans="1:6" x14ac:dyDescent="0.25">
      <c r="A94" s="26">
        <f t="shared" si="3"/>
        <v>10</v>
      </c>
      <c r="B94" s="33" t="s">
        <v>23</v>
      </c>
      <c r="C94" s="26" t="s">
        <v>213</v>
      </c>
      <c r="D94" s="26">
        <v>1</v>
      </c>
      <c r="E94" s="23">
        <v>45.72</v>
      </c>
      <c r="F94" s="23">
        <f t="shared" si="4"/>
        <v>45.72</v>
      </c>
    </row>
    <row r="95" spans="1:6" ht="31.5" x14ac:dyDescent="0.25">
      <c r="A95" s="20">
        <f t="shared" si="3"/>
        <v>11</v>
      </c>
      <c r="B95" s="474" t="s">
        <v>717</v>
      </c>
      <c r="C95" s="20" t="s">
        <v>14</v>
      </c>
      <c r="D95" s="20">
        <v>200</v>
      </c>
      <c r="E95" s="472">
        <v>0.13</v>
      </c>
      <c r="F95" s="472">
        <f t="shared" si="4"/>
        <v>26</v>
      </c>
    </row>
    <row r="96" spans="1:6" x14ac:dyDescent="0.25">
      <c r="A96" s="20">
        <f t="shared" si="3"/>
        <v>12</v>
      </c>
      <c r="B96" s="474" t="s">
        <v>712</v>
      </c>
      <c r="C96" s="20" t="s">
        <v>14</v>
      </c>
      <c r="D96" s="20">
        <v>80</v>
      </c>
      <c r="E96" s="472">
        <v>0.42846666666666672</v>
      </c>
      <c r="F96" s="472">
        <f t="shared" si="4"/>
        <v>34.270000000000003</v>
      </c>
    </row>
    <row r="97" spans="1:6" x14ac:dyDescent="0.25">
      <c r="A97" s="20">
        <f t="shared" si="3"/>
        <v>13</v>
      </c>
      <c r="B97" s="474" t="s">
        <v>200</v>
      </c>
      <c r="C97" s="20" t="s">
        <v>213</v>
      </c>
      <c r="D97" s="20">
        <v>5</v>
      </c>
      <c r="E97" s="472">
        <v>2.97</v>
      </c>
      <c r="F97" s="472">
        <f t="shared" si="4"/>
        <v>14.85</v>
      </c>
    </row>
    <row r="98" spans="1:6" x14ac:dyDescent="0.25">
      <c r="A98" s="20">
        <f t="shared" si="3"/>
        <v>14</v>
      </c>
      <c r="B98" s="474" t="s">
        <v>124</v>
      </c>
      <c r="C98" s="20" t="s">
        <v>213</v>
      </c>
      <c r="D98" s="20">
        <v>20</v>
      </c>
      <c r="E98" s="472">
        <v>1.74</v>
      </c>
      <c r="F98" s="472">
        <f t="shared" si="4"/>
        <v>34.799999999999997</v>
      </c>
    </row>
    <row r="99" spans="1:6" ht="31.5" x14ac:dyDescent="0.25">
      <c r="A99" s="20">
        <f t="shared" si="3"/>
        <v>15</v>
      </c>
      <c r="B99" s="474" t="s">
        <v>711</v>
      </c>
      <c r="C99" s="20" t="s">
        <v>14</v>
      </c>
      <c r="D99" s="20">
        <v>6</v>
      </c>
      <c r="E99" s="472">
        <v>27.91</v>
      </c>
      <c r="F99" s="472">
        <f t="shared" si="4"/>
        <v>167.46</v>
      </c>
    </row>
    <row r="100" spans="1:6" x14ac:dyDescent="0.25">
      <c r="A100" s="20">
        <f t="shared" si="3"/>
        <v>16</v>
      </c>
      <c r="B100" s="474" t="s">
        <v>89</v>
      </c>
      <c r="C100" s="20" t="s">
        <v>26</v>
      </c>
      <c r="D100" s="20">
        <v>6</v>
      </c>
      <c r="E100" s="472">
        <v>29.28</v>
      </c>
      <c r="F100" s="472">
        <f t="shared" si="4"/>
        <v>175.68</v>
      </c>
    </row>
    <row r="101" spans="1:6" x14ac:dyDescent="0.25">
      <c r="A101" s="20">
        <f t="shared" si="3"/>
        <v>17</v>
      </c>
      <c r="B101" s="474" t="s">
        <v>91</v>
      </c>
      <c r="C101" s="20" t="s">
        <v>5</v>
      </c>
      <c r="D101" s="20">
        <v>20</v>
      </c>
      <c r="E101" s="472">
        <v>10.63</v>
      </c>
      <c r="F101" s="472">
        <f t="shared" si="4"/>
        <v>212.6</v>
      </c>
    </row>
    <row r="102" spans="1:6" x14ac:dyDescent="0.25">
      <c r="A102" s="20">
        <f t="shared" si="3"/>
        <v>18</v>
      </c>
      <c r="B102" s="474" t="s">
        <v>125</v>
      </c>
      <c r="C102" s="20" t="s">
        <v>213</v>
      </c>
      <c r="D102" s="20">
        <v>10</v>
      </c>
      <c r="E102" s="472">
        <v>6</v>
      </c>
      <c r="F102" s="472">
        <f t="shared" si="4"/>
        <v>60</v>
      </c>
    </row>
    <row r="103" spans="1:6" x14ac:dyDescent="0.25">
      <c r="A103" s="20">
        <f t="shared" si="3"/>
        <v>19</v>
      </c>
      <c r="B103" s="474" t="s">
        <v>714</v>
      </c>
      <c r="C103" s="20" t="s">
        <v>213</v>
      </c>
      <c r="D103" s="20">
        <v>24</v>
      </c>
      <c r="E103" s="472">
        <v>1.51</v>
      </c>
      <c r="F103" s="472">
        <f t="shared" si="4"/>
        <v>36.24</v>
      </c>
    </row>
    <row r="104" spans="1:6" x14ac:dyDescent="0.25">
      <c r="A104" s="20">
        <f t="shared" si="3"/>
        <v>20</v>
      </c>
      <c r="B104" s="474" t="s">
        <v>715</v>
      </c>
      <c r="C104" s="20" t="s">
        <v>213</v>
      </c>
      <c r="D104" s="20">
        <v>20</v>
      </c>
      <c r="E104" s="472">
        <v>2.93</v>
      </c>
      <c r="F104" s="472">
        <f t="shared" si="4"/>
        <v>58.6</v>
      </c>
    </row>
    <row r="105" spans="1:6" ht="31.5" x14ac:dyDescent="0.25">
      <c r="A105" s="20">
        <f t="shared" si="3"/>
        <v>21</v>
      </c>
      <c r="B105" s="474" t="s">
        <v>716</v>
      </c>
      <c r="C105" s="20" t="s">
        <v>213</v>
      </c>
      <c r="D105" s="20">
        <v>20</v>
      </c>
      <c r="E105" s="472">
        <v>0.7</v>
      </c>
      <c r="F105" s="472">
        <f t="shared" si="4"/>
        <v>14</v>
      </c>
    </row>
    <row r="106" spans="1:6" x14ac:dyDescent="0.25">
      <c r="A106" s="20">
        <f t="shared" si="3"/>
        <v>22</v>
      </c>
      <c r="B106" s="474" t="s">
        <v>255</v>
      </c>
      <c r="C106" s="20" t="s">
        <v>256</v>
      </c>
      <c r="D106" s="20">
        <v>8</v>
      </c>
      <c r="E106" s="472">
        <v>7.3</v>
      </c>
      <c r="F106" s="472">
        <f t="shared" si="4"/>
        <v>58.4</v>
      </c>
    </row>
    <row r="107" spans="1:6" x14ac:dyDescent="0.25">
      <c r="A107" s="20">
        <f t="shared" si="3"/>
        <v>23</v>
      </c>
      <c r="B107" s="474" t="s">
        <v>257</v>
      </c>
      <c r="C107" s="20" t="s">
        <v>256</v>
      </c>
      <c r="D107" s="20">
        <v>32</v>
      </c>
      <c r="E107" s="472">
        <v>3.86</v>
      </c>
      <c r="F107" s="472">
        <f t="shared" si="4"/>
        <v>123.52</v>
      </c>
    </row>
    <row r="108" spans="1:6" x14ac:dyDescent="0.25">
      <c r="A108" s="20">
        <f t="shared" si="3"/>
        <v>24</v>
      </c>
      <c r="B108" s="474" t="s">
        <v>258</v>
      </c>
      <c r="C108" s="20" t="s">
        <v>213</v>
      </c>
      <c r="D108" s="20">
        <v>64</v>
      </c>
      <c r="E108" s="472">
        <v>0.62</v>
      </c>
      <c r="F108" s="472">
        <f t="shared" si="4"/>
        <v>39.68</v>
      </c>
    </row>
    <row r="109" spans="1:6" x14ac:dyDescent="0.25">
      <c r="A109" s="20">
        <f t="shared" si="3"/>
        <v>25</v>
      </c>
      <c r="B109" s="474" t="s">
        <v>754</v>
      </c>
      <c r="C109" s="20" t="s">
        <v>126</v>
      </c>
      <c r="D109" s="20">
        <v>4</v>
      </c>
      <c r="E109" s="472">
        <v>6.5217333333333327</v>
      </c>
      <c r="F109" s="472">
        <f t="shared" si="4"/>
        <v>26.08</v>
      </c>
    </row>
    <row r="110" spans="1:6" x14ac:dyDescent="0.25">
      <c r="A110" s="20">
        <f t="shared" si="3"/>
        <v>26</v>
      </c>
      <c r="B110" s="474" t="s">
        <v>208</v>
      </c>
      <c r="C110" s="20" t="s">
        <v>213</v>
      </c>
      <c r="D110" s="20">
        <v>16</v>
      </c>
      <c r="E110" s="472">
        <v>3.16</v>
      </c>
      <c r="F110" s="472">
        <f t="shared" si="4"/>
        <v>50.56</v>
      </c>
    </row>
    <row r="111" spans="1:6" x14ac:dyDescent="0.25">
      <c r="A111" s="20">
        <f t="shared" si="3"/>
        <v>27</v>
      </c>
      <c r="B111" s="474" t="s">
        <v>42</v>
      </c>
      <c r="C111" s="20" t="s">
        <v>9</v>
      </c>
      <c r="D111" s="20">
        <v>2</v>
      </c>
      <c r="E111" s="472">
        <v>20.55</v>
      </c>
      <c r="F111" s="472">
        <f t="shared" si="4"/>
        <v>41.1</v>
      </c>
    </row>
    <row r="112" spans="1:6" x14ac:dyDescent="0.25">
      <c r="A112" s="26">
        <f t="shared" si="3"/>
        <v>28</v>
      </c>
      <c r="B112" s="33" t="s">
        <v>755</v>
      </c>
      <c r="C112" s="26" t="s">
        <v>213</v>
      </c>
      <c r="D112" s="26">
        <v>50</v>
      </c>
      <c r="E112" s="23">
        <v>1.9586666666666666</v>
      </c>
      <c r="F112" s="23">
        <f t="shared" si="4"/>
        <v>97.93</v>
      </c>
    </row>
    <row r="113" spans="1:6" x14ac:dyDescent="0.25">
      <c r="A113" s="26">
        <f t="shared" si="3"/>
        <v>29</v>
      </c>
      <c r="B113" s="33" t="s">
        <v>262</v>
      </c>
      <c r="C113" s="26" t="s">
        <v>213</v>
      </c>
      <c r="D113" s="26">
        <v>24</v>
      </c>
      <c r="E113" s="23">
        <v>5.47</v>
      </c>
      <c r="F113" s="23">
        <f t="shared" si="4"/>
        <v>131.28</v>
      </c>
    </row>
    <row r="114" spans="1:6" ht="31.5" x14ac:dyDescent="0.25">
      <c r="A114" s="26">
        <f t="shared" si="3"/>
        <v>30</v>
      </c>
      <c r="B114" s="33" t="s">
        <v>263</v>
      </c>
      <c r="C114" s="26" t="s">
        <v>213</v>
      </c>
      <c r="D114" s="26">
        <v>2</v>
      </c>
      <c r="E114" s="23">
        <v>18.190000000000001</v>
      </c>
      <c r="F114" s="23">
        <f t="shared" si="4"/>
        <v>36.380000000000003</v>
      </c>
    </row>
    <row r="115" spans="1:6" x14ac:dyDescent="0.25">
      <c r="A115" s="26">
        <f t="shared" si="3"/>
        <v>31</v>
      </c>
      <c r="B115" s="33" t="s">
        <v>261</v>
      </c>
      <c r="C115" s="26" t="s">
        <v>213</v>
      </c>
      <c r="D115" s="26">
        <v>4</v>
      </c>
      <c r="E115" s="23">
        <v>20.8</v>
      </c>
      <c r="F115" s="23">
        <f t="shared" si="4"/>
        <v>83.2</v>
      </c>
    </row>
    <row r="116" spans="1:6" x14ac:dyDescent="0.25">
      <c r="A116" s="26">
        <f t="shared" si="3"/>
        <v>32</v>
      </c>
      <c r="B116" s="33" t="s">
        <v>728</v>
      </c>
      <c r="C116" s="26" t="s">
        <v>213</v>
      </c>
      <c r="D116" s="26">
        <v>32</v>
      </c>
      <c r="E116" s="23">
        <v>1.49</v>
      </c>
      <c r="F116" s="23">
        <f t="shared" si="4"/>
        <v>47.68</v>
      </c>
    </row>
    <row r="117" spans="1:6" ht="31.5" x14ac:dyDescent="0.25">
      <c r="A117" s="26">
        <f t="shared" si="3"/>
        <v>33</v>
      </c>
      <c r="B117" s="33" t="s">
        <v>241</v>
      </c>
      <c r="C117" s="26" t="s">
        <v>26</v>
      </c>
      <c r="D117" s="26">
        <v>0.5</v>
      </c>
      <c r="E117" s="23">
        <v>33.090000000000003</v>
      </c>
      <c r="F117" s="23">
        <f t="shared" si="4"/>
        <v>16.54</v>
      </c>
    </row>
    <row r="118" spans="1:6" x14ac:dyDescent="0.25">
      <c r="A118" s="26">
        <f t="shared" si="3"/>
        <v>34</v>
      </c>
      <c r="B118" s="33" t="s">
        <v>35</v>
      </c>
      <c r="C118" s="26" t="s">
        <v>5</v>
      </c>
      <c r="D118" s="26">
        <v>4</v>
      </c>
      <c r="E118" s="23">
        <v>36</v>
      </c>
      <c r="F118" s="23">
        <f t="shared" si="4"/>
        <v>144</v>
      </c>
    </row>
    <row r="119" spans="1:6" x14ac:dyDescent="0.25">
      <c r="A119" s="26">
        <f t="shared" si="3"/>
        <v>35</v>
      </c>
      <c r="B119" s="33" t="s">
        <v>34</v>
      </c>
      <c r="C119" s="26" t="s">
        <v>17</v>
      </c>
      <c r="D119" s="26">
        <v>8</v>
      </c>
      <c r="E119" s="23">
        <v>22</v>
      </c>
      <c r="F119" s="23">
        <f t="shared" si="4"/>
        <v>176</v>
      </c>
    </row>
    <row r="120" spans="1:6" x14ac:dyDescent="0.25">
      <c r="A120" s="26">
        <f t="shared" si="3"/>
        <v>36</v>
      </c>
      <c r="B120" s="33" t="s">
        <v>36</v>
      </c>
      <c r="C120" s="26" t="s">
        <v>17</v>
      </c>
      <c r="D120" s="26">
        <v>4</v>
      </c>
      <c r="E120" s="23">
        <v>7.89</v>
      </c>
      <c r="F120" s="23">
        <f t="shared" si="4"/>
        <v>31.56</v>
      </c>
    </row>
    <row r="121" spans="1:6" x14ac:dyDescent="0.25">
      <c r="A121" s="26">
        <f t="shared" si="3"/>
        <v>37</v>
      </c>
      <c r="B121" s="33" t="s">
        <v>248</v>
      </c>
      <c r="C121" s="26" t="s">
        <v>26</v>
      </c>
      <c r="D121" s="26">
        <v>2</v>
      </c>
      <c r="E121" s="23">
        <v>45.88</v>
      </c>
      <c r="F121" s="23">
        <f t="shared" si="4"/>
        <v>91.76</v>
      </c>
    </row>
    <row r="122" spans="1:6" x14ac:dyDescent="0.25">
      <c r="A122" s="26">
        <f t="shared" si="3"/>
        <v>38</v>
      </c>
      <c r="B122" s="33" t="s">
        <v>751</v>
      </c>
      <c r="C122" s="26" t="s">
        <v>795</v>
      </c>
      <c r="D122" s="26">
        <v>25</v>
      </c>
      <c r="E122" s="23">
        <v>10.38</v>
      </c>
      <c r="F122" s="23">
        <f t="shared" si="4"/>
        <v>259.5</v>
      </c>
    </row>
    <row r="123" spans="1:6" x14ac:dyDescent="0.25">
      <c r="A123" s="26">
        <f t="shared" si="3"/>
        <v>39</v>
      </c>
      <c r="B123" s="33" t="s">
        <v>203</v>
      </c>
      <c r="C123" s="26" t="s">
        <v>213</v>
      </c>
      <c r="D123" s="26">
        <v>1</v>
      </c>
      <c r="E123" s="23">
        <v>57.013333333333328</v>
      </c>
      <c r="F123" s="23">
        <f t="shared" si="4"/>
        <v>57.01</v>
      </c>
    </row>
    <row r="124" spans="1:6" x14ac:dyDescent="0.25">
      <c r="A124" s="26">
        <f t="shared" si="3"/>
        <v>40</v>
      </c>
      <c r="B124" s="33" t="s">
        <v>37</v>
      </c>
      <c r="C124" s="26" t="s">
        <v>5</v>
      </c>
      <c r="D124" s="26">
        <v>3</v>
      </c>
      <c r="E124" s="23">
        <v>98.32</v>
      </c>
      <c r="F124" s="23">
        <f t="shared" si="4"/>
        <v>294.95999999999998</v>
      </c>
    </row>
    <row r="125" spans="1:6" ht="15" customHeight="1" x14ac:dyDescent="0.25">
      <c r="A125" s="115" t="s">
        <v>1162</v>
      </c>
      <c r="B125" s="116"/>
      <c r="C125" s="116"/>
      <c r="D125" s="116"/>
      <c r="E125" s="117"/>
      <c r="F125" s="51">
        <f>SUM(F85:F124)</f>
        <v>4082.3799999999997</v>
      </c>
    </row>
    <row r="126" spans="1:6" ht="15" customHeight="1" x14ac:dyDescent="0.25">
      <c r="A126" s="115" t="s">
        <v>1163</v>
      </c>
      <c r="B126" s="116"/>
      <c r="C126" s="116"/>
      <c r="D126" s="116"/>
      <c r="E126" s="117"/>
      <c r="F126" s="51">
        <f>TRUNC(F125/12,2)</f>
        <v>340.19</v>
      </c>
    </row>
    <row r="127" spans="1:6" ht="15" customHeight="1" x14ac:dyDescent="0.25">
      <c r="A127" s="115" t="s">
        <v>1156</v>
      </c>
      <c r="B127" s="116"/>
      <c r="C127" s="116"/>
      <c r="D127" s="116"/>
      <c r="E127" s="117"/>
      <c r="F127" s="275">
        <v>11</v>
      </c>
    </row>
    <row r="128" spans="1:6" ht="15" customHeight="1" x14ac:dyDescent="0.25">
      <c r="A128" s="115" t="s">
        <v>1164</v>
      </c>
      <c r="B128" s="116"/>
      <c r="C128" s="116"/>
      <c r="D128" s="116"/>
      <c r="E128" s="117"/>
      <c r="F128" s="51">
        <f>TRUNC(F126/F127,2)</f>
        <v>30.92</v>
      </c>
    </row>
    <row r="129" spans="1:6" x14ac:dyDescent="0.25">
      <c r="A129" s="53"/>
      <c r="B129" s="53"/>
      <c r="C129" s="54"/>
      <c r="D129" s="54"/>
      <c r="E129" s="54"/>
      <c r="F129" s="52"/>
    </row>
    <row r="130" spans="1:6" x14ac:dyDescent="0.25">
      <c r="A130" s="335" t="s">
        <v>243</v>
      </c>
      <c r="B130" s="336"/>
      <c r="C130" s="336"/>
      <c r="D130" s="336"/>
      <c r="E130" s="336"/>
      <c r="F130" s="337"/>
    </row>
    <row r="131" spans="1:6" x14ac:dyDescent="0.25">
      <c r="A131" s="56"/>
      <c r="B131" s="56"/>
      <c r="E131" s="55"/>
      <c r="F131" s="55"/>
    </row>
    <row r="132" spans="1:6" ht="47.25" x14ac:dyDescent="0.25">
      <c r="A132" s="18" t="s">
        <v>132</v>
      </c>
      <c r="B132" s="18" t="s">
        <v>169</v>
      </c>
      <c r="C132" s="18" t="s">
        <v>171</v>
      </c>
      <c r="D132" s="18" t="s">
        <v>170</v>
      </c>
      <c r="E132" s="18" t="s">
        <v>135</v>
      </c>
      <c r="F132" s="18" t="s">
        <v>136</v>
      </c>
    </row>
    <row r="133" spans="1:6" x14ac:dyDescent="0.25">
      <c r="A133" s="26">
        <v>1</v>
      </c>
      <c r="B133" s="33" t="s">
        <v>166</v>
      </c>
      <c r="C133" s="26" t="s">
        <v>167</v>
      </c>
      <c r="D133" s="26">
        <v>2</v>
      </c>
      <c r="E133" s="23">
        <v>36.130000000000003</v>
      </c>
      <c r="F133" s="23">
        <f t="shared" ref="F133:F136" si="5">TRUNC(D133*E133,2)</f>
        <v>72.260000000000005</v>
      </c>
    </row>
    <row r="134" spans="1:6" x14ac:dyDescent="0.25">
      <c r="A134" s="20">
        <f>A133+1</f>
        <v>2</v>
      </c>
      <c r="B134" s="474" t="s">
        <v>165</v>
      </c>
      <c r="C134" s="20" t="s">
        <v>167</v>
      </c>
      <c r="D134" s="20">
        <v>5</v>
      </c>
      <c r="E134" s="472">
        <v>15.62</v>
      </c>
      <c r="F134" s="472">
        <f t="shared" si="5"/>
        <v>78.099999999999994</v>
      </c>
    </row>
    <row r="135" spans="1:6" ht="31.5" x14ac:dyDescent="0.25">
      <c r="A135" s="26">
        <f>A134+1</f>
        <v>3</v>
      </c>
      <c r="B135" s="35" t="s">
        <v>168</v>
      </c>
      <c r="C135" s="36" t="s">
        <v>167</v>
      </c>
      <c r="D135" s="36">
        <v>1</v>
      </c>
      <c r="E135" s="23">
        <v>47.76</v>
      </c>
      <c r="F135" s="23">
        <f t="shared" si="5"/>
        <v>47.76</v>
      </c>
    </row>
    <row r="136" spans="1:6" x14ac:dyDescent="0.25">
      <c r="A136" s="26">
        <f>A135+1</f>
        <v>4</v>
      </c>
      <c r="B136" s="35" t="s">
        <v>747</v>
      </c>
      <c r="C136" s="36" t="s">
        <v>167</v>
      </c>
      <c r="D136" s="36">
        <v>5</v>
      </c>
      <c r="E136" s="23">
        <v>2.9666666666666668</v>
      </c>
      <c r="F136" s="23">
        <f t="shared" si="5"/>
        <v>14.83</v>
      </c>
    </row>
    <row r="137" spans="1:6" x14ac:dyDescent="0.25">
      <c r="A137" s="115" t="s">
        <v>174</v>
      </c>
      <c r="B137" s="116"/>
      <c r="C137" s="116"/>
      <c r="D137" s="116"/>
      <c r="E137" s="117"/>
      <c r="F137" s="61">
        <f>SUM(F133:F136)</f>
        <v>212.95000000000002</v>
      </c>
    </row>
    <row r="138" spans="1:6" x14ac:dyDescent="0.25">
      <c r="A138" s="126" t="s">
        <v>176</v>
      </c>
      <c r="B138" s="127"/>
      <c r="C138" s="127"/>
      <c r="D138" s="127"/>
      <c r="E138" s="128"/>
      <c r="F138" s="280">
        <v>2</v>
      </c>
    </row>
    <row r="139" spans="1:6" x14ac:dyDescent="0.25">
      <c r="A139" s="129" t="s">
        <v>175</v>
      </c>
      <c r="B139" s="130"/>
      <c r="C139" s="130"/>
      <c r="D139" s="130"/>
      <c r="E139" s="131"/>
      <c r="F139" s="62">
        <f>TRUNC(F137*F138,2)</f>
        <v>425.9</v>
      </c>
    </row>
    <row r="140" spans="1:6" x14ac:dyDescent="0.25">
      <c r="A140" s="129" t="s">
        <v>713</v>
      </c>
      <c r="B140" s="130"/>
      <c r="C140" s="130"/>
      <c r="D140" s="130"/>
      <c r="E140" s="131"/>
      <c r="F140" s="62">
        <f>TRUNC(F139/12,2)</f>
        <v>35.49</v>
      </c>
    </row>
    <row r="141" spans="1:6" x14ac:dyDescent="0.25">
      <c r="A141" s="57"/>
      <c r="B141" s="57"/>
      <c r="C141" s="58"/>
      <c r="D141" s="58"/>
      <c r="E141" s="59"/>
      <c r="F141" s="59"/>
    </row>
    <row r="142" spans="1:6" ht="40.5" customHeight="1" x14ac:dyDescent="0.3">
      <c r="A142" s="340" t="s">
        <v>1165</v>
      </c>
      <c r="B142" s="340"/>
      <c r="C142" s="340"/>
      <c r="D142" s="340"/>
      <c r="E142" s="340"/>
      <c r="F142" s="340"/>
    </row>
  </sheetData>
  <mergeCells count="8">
    <mergeCell ref="A130:F130"/>
    <mergeCell ref="A4:F4"/>
    <mergeCell ref="A76:D76"/>
    <mergeCell ref="A142:F142"/>
    <mergeCell ref="A1:F1"/>
    <mergeCell ref="A2:F2"/>
    <mergeCell ref="A82:F82"/>
    <mergeCell ref="A73:F73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showGridLines="0" view="pageBreakPreview" topLeftCell="A109" zoomScale="90" zoomScaleNormal="90" zoomScaleSheetLayoutView="90" workbookViewId="0">
      <selection sqref="A1:G1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3.140625" style="63" customWidth="1"/>
    <col min="5" max="5" width="37.28515625" style="63" customWidth="1"/>
    <col min="6" max="6" width="20" style="63" customWidth="1"/>
    <col min="7" max="7" width="21.42578125" style="63" customWidth="1"/>
    <col min="8" max="8" width="15.42578125" style="63" customWidth="1"/>
    <col min="9" max="16384" width="9.140625" style="63"/>
  </cols>
  <sheetData>
    <row r="1" spans="1:10" s="14" customFormat="1" ht="15.6" customHeight="1" x14ac:dyDescent="0.25">
      <c r="A1" s="298" t="s">
        <v>654</v>
      </c>
      <c r="B1" s="298"/>
      <c r="C1" s="298"/>
      <c r="D1" s="298"/>
      <c r="E1" s="298"/>
      <c r="F1" s="298"/>
      <c r="G1" s="298"/>
      <c r="H1" s="63"/>
      <c r="I1" s="63"/>
      <c r="J1" s="63"/>
    </row>
    <row r="2" spans="1:10" s="15" customFormat="1" ht="15.6" customHeight="1" x14ac:dyDescent="0.25">
      <c r="A2" s="299" t="s">
        <v>630</v>
      </c>
      <c r="B2" s="299"/>
      <c r="C2" s="299"/>
      <c r="D2" s="299"/>
      <c r="E2" s="299"/>
      <c r="F2" s="299"/>
      <c r="G2" s="299"/>
      <c r="H2" s="63"/>
      <c r="I2" s="63"/>
      <c r="J2" s="63"/>
    </row>
    <row r="3" spans="1:10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</row>
    <row r="5" spans="1:10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0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0" ht="15.75" x14ac:dyDescent="0.25">
      <c r="A7" s="64" t="s">
        <v>341</v>
      </c>
      <c r="B7" s="348" t="s">
        <v>514</v>
      </c>
      <c r="C7" s="349"/>
      <c r="D7" s="349"/>
      <c r="E7" s="350"/>
      <c r="F7" s="353" t="s">
        <v>515</v>
      </c>
      <c r="G7" s="354"/>
    </row>
    <row r="8" spans="1:10" ht="15.75" x14ac:dyDescent="0.25">
      <c r="A8" s="64" t="s">
        <v>342</v>
      </c>
      <c r="B8" s="348" t="s">
        <v>516</v>
      </c>
      <c r="C8" s="349"/>
      <c r="D8" s="349"/>
      <c r="E8" s="350"/>
      <c r="F8" s="351" t="s">
        <v>694</v>
      </c>
      <c r="G8" s="352"/>
    </row>
    <row r="9" spans="1:10" ht="15.75" x14ac:dyDescent="0.25">
      <c r="A9" s="64" t="s">
        <v>343</v>
      </c>
      <c r="B9" s="348" t="s">
        <v>517</v>
      </c>
      <c r="C9" s="349"/>
      <c r="D9" s="349"/>
      <c r="E9" s="350"/>
      <c r="F9" s="351">
        <v>2017</v>
      </c>
      <c r="G9" s="352"/>
    </row>
    <row r="10" spans="1:10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10" ht="15.75" x14ac:dyDescent="0.25">
      <c r="A11" s="16"/>
      <c r="B11" s="16"/>
      <c r="C11" s="16"/>
      <c r="D11" s="16"/>
      <c r="E11" s="16"/>
      <c r="F11" s="16"/>
      <c r="G11" s="16"/>
    </row>
    <row r="12" spans="1:10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0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0" ht="15.75" x14ac:dyDescent="0.25">
      <c r="A14" s="353" t="s">
        <v>524</v>
      </c>
      <c r="B14" s="359"/>
      <c r="C14" s="359"/>
      <c r="D14" s="359"/>
      <c r="E14" s="354"/>
      <c r="F14" s="141" t="s">
        <v>633</v>
      </c>
      <c r="G14" s="64">
        <v>1</v>
      </c>
    </row>
    <row r="15" spans="1:10" ht="15.75" x14ac:dyDescent="0.25">
      <c r="A15" s="16"/>
      <c r="B15" s="16"/>
      <c r="C15" s="16"/>
      <c r="D15" s="16"/>
      <c r="E15" s="16"/>
      <c r="F15" s="16"/>
      <c r="G15" s="16"/>
    </row>
    <row r="16" spans="1:10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17" ht="15.75" x14ac:dyDescent="0.25">
      <c r="A17" s="65">
        <v>1</v>
      </c>
      <c r="B17" s="348" t="s">
        <v>526</v>
      </c>
      <c r="C17" s="349"/>
      <c r="D17" s="349"/>
      <c r="E17" s="350"/>
      <c r="F17" s="353" t="s">
        <v>524</v>
      </c>
      <c r="G17" s="354"/>
    </row>
    <row r="18" spans="1:17" ht="15.75" x14ac:dyDescent="0.25">
      <c r="A18" s="65">
        <v>2</v>
      </c>
      <c r="B18" s="348" t="s">
        <v>527</v>
      </c>
      <c r="C18" s="349"/>
      <c r="D18" s="349"/>
      <c r="E18" s="350"/>
      <c r="F18" s="353" t="s">
        <v>528</v>
      </c>
      <c r="G18" s="354"/>
    </row>
    <row r="19" spans="1:17" ht="15.75" x14ac:dyDescent="0.25">
      <c r="A19" s="65">
        <v>3</v>
      </c>
      <c r="B19" s="348" t="s">
        <v>700</v>
      </c>
      <c r="C19" s="349"/>
      <c r="D19" s="349"/>
      <c r="E19" s="350"/>
      <c r="F19" s="360">
        <v>7964.5</v>
      </c>
      <c r="G19" s="361"/>
      <c r="H19" s="125"/>
      <c r="I19" s="125"/>
      <c r="J19" s="125"/>
    </row>
    <row r="20" spans="1:17" ht="15.75" x14ac:dyDescent="0.25">
      <c r="A20" s="65">
        <v>4</v>
      </c>
      <c r="B20" s="348" t="s">
        <v>529</v>
      </c>
      <c r="C20" s="349"/>
      <c r="D20" s="349"/>
      <c r="E20" s="350"/>
      <c r="F20" s="353" t="s">
        <v>524</v>
      </c>
      <c r="G20" s="354"/>
    </row>
    <row r="21" spans="1:17" ht="15.75" x14ac:dyDescent="0.25">
      <c r="A21" s="65">
        <v>5</v>
      </c>
      <c r="B21" s="348" t="s">
        <v>530</v>
      </c>
      <c r="C21" s="349"/>
      <c r="D21" s="349"/>
      <c r="E21" s="350"/>
      <c r="F21" s="351" t="s">
        <v>699</v>
      </c>
      <c r="G21" s="352"/>
    </row>
    <row r="22" spans="1:17" ht="15.75" x14ac:dyDescent="0.25">
      <c r="A22" s="65">
        <v>6</v>
      </c>
      <c r="B22" s="348" t="s">
        <v>531</v>
      </c>
      <c r="C22" s="349"/>
      <c r="D22" s="349"/>
      <c r="E22" s="350"/>
      <c r="F22" s="353" t="s">
        <v>532</v>
      </c>
      <c r="G22" s="354"/>
    </row>
    <row r="23" spans="1:17" ht="15.75" x14ac:dyDescent="0.25">
      <c r="A23" s="37"/>
      <c r="B23" s="37"/>
      <c r="C23" s="37"/>
      <c r="D23" s="37"/>
      <c r="E23" s="37"/>
      <c r="F23" s="37"/>
      <c r="G23" s="66"/>
    </row>
    <row r="24" spans="1:17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17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536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ht="15.75" customHeight="1" x14ac:dyDescent="0.25">
      <c r="A27" s="67" t="s">
        <v>344</v>
      </c>
      <c r="B27" s="370" t="s">
        <v>1182</v>
      </c>
      <c r="C27" s="371"/>
      <c r="D27" s="371"/>
      <c r="E27" s="371"/>
      <c r="F27" s="166"/>
      <c r="G27" s="119">
        <f>TRUNC(F19/200*40,2)</f>
        <v>1592.9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7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  <c r="H29" s="121"/>
      <c r="I29" s="121"/>
      <c r="J29" s="121"/>
      <c r="K29" s="121"/>
      <c r="L29" s="121"/>
      <c r="M29" s="121"/>
      <c r="N29" s="121"/>
      <c r="O29" s="121"/>
      <c r="P29" s="120"/>
      <c r="Q29" s="120"/>
    </row>
    <row r="30" spans="1:17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  <c r="H30" s="121"/>
      <c r="I30" s="121"/>
      <c r="J30" s="121"/>
      <c r="K30" s="121"/>
      <c r="L30" s="121"/>
      <c r="M30" s="121"/>
      <c r="N30" s="121"/>
      <c r="O30" s="121"/>
      <c r="P30" s="120"/>
      <c r="Q30" s="120"/>
    </row>
    <row r="31" spans="1:17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  <c r="H31" s="121"/>
      <c r="I31" s="121"/>
      <c r="J31" s="121"/>
      <c r="K31" s="121"/>
      <c r="L31" s="121"/>
      <c r="M31" s="121"/>
      <c r="N31" s="121"/>
      <c r="O31" s="121"/>
      <c r="P31" s="120"/>
      <c r="Q31" s="120"/>
    </row>
    <row r="32" spans="1:17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  <c r="H32" s="121"/>
      <c r="I32" s="121"/>
      <c r="J32" s="121"/>
      <c r="K32" s="121"/>
      <c r="L32" s="121"/>
      <c r="M32" s="121"/>
      <c r="N32" s="121"/>
      <c r="O32" s="121"/>
    </row>
    <row r="33" spans="1:15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  <c r="H33" s="121"/>
      <c r="I33" s="121"/>
      <c r="J33" s="121"/>
      <c r="K33" s="121"/>
      <c r="L33" s="121"/>
      <c r="M33" s="121"/>
      <c r="N33" s="121"/>
      <c r="O33" s="121"/>
    </row>
    <row r="34" spans="1:15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15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1592.9</v>
      </c>
    </row>
    <row r="36" spans="1:15" ht="15.75" x14ac:dyDescent="0.25">
      <c r="A36" s="16"/>
      <c r="B36" s="16"/>
      <c r="C36" s="16"/>
      <c r="D36" s="16"/>
      <c r="E36" s="16"/>
      <c r="F36" s="16"/>
      <c r="G36" s="16"/>
    </row>
    <row r="37" spans="1:15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15" ht="15.75" x14ac:dyDescent="0.2">
      <c r="A38" s="94">
        <v>2</v>
      </c>
      <c r="B38" s="367" t="s">
        <v>552</v>
      </c>
      <c r="C38" s="368"/>
      <c r="D38" s="368"/>
      <c r="E38" s="369"/>
      <c r="F38" s="139" t="s">
        <v>631</v>
      </c>
      <c r="G38" s="161" t="s">
        <v>538</v>
      </c>
    </row>
    <row r="39" spans="1:15" ht="15.75" x14ac:dyDescent="0.25">
      <c r="A39" s="67" t="s">
        <v>344</v>
      </c>
      <c r="B39" s="370" t="s">
        <v>1102</v>
      </c>
      <c r="C39" s="371"/>
      <c r="D39" s="371"/>
      <c r="E39" s="374"/>
      <c r="F39" s="162">
        <v>5</v>
      </c>
      <c r="G39" s="122">
        <f>IF($F$39*2*8-G27*0.06&gt;0,$F$39*2*8-G27*0.06,)</f>
        <v>0</v>
      </c>
    </row>
    <row r="40" spans="1:15" ht="15.75" x14ac:dyDescent="0.25">
      <c r="A40" s="68" t="s">
        <v>341</v>
      </c>
      <c r="B40" s="362" t="s">
        <v>1103</v>
      </c>
      <c r="C40" s="363"/>
      <c r="D40" s="363"/>
      <c r="E40" s="375"/>
      <c r="F40" s="163">
        <v>18</v>
      </c>
      <c r="G40" s="119">
        <f>TRUNC(F40*12,2)</f>
        <v>216</v>
      </c>
    </row>
    <row r="41" spans="1:15" ht="15.75" x14ac:dyDescent="0.25">
      <c r="A41" s="68" t="s">
        <v>342</v>
      </c>
      <c r="B41" s="362" t="s">
        <v>555</v>
      </c>
      <c r="C41" s="363"/>
      <c r="D41" s="363"/>
      <c r="E41" s="363"/>
      <c r="F41" s="163"/>
      <c r="G41" s="119"/>
    </row>
    <row r="42" spans="1:15" ht="15.75" x14ac:dyDescent="0.25">
      <c r="A42" s="68" t="s">
        <v>343</v>
      </c>
      <c r="B42" s="362" t="s">
        <v>556</v>
      </c>
      <c r="C42" s="363"/>
      <c r="D42" s="363"/>
      <c r="E42" s="363"/>
      <c r="F42" s="163"/>
      <c r="G42" s="119"/>
    </row>
    <row r="43" spans="1:15" ht="15.75" x14ac:dyDescent="0.25">
      <c r="A43" s="68" t="s">
        <v>518</v>
      </c>
      <c r="B43" s="362" t="s">
        <v>557</v>
      </c>
      <c r="C43" s="363"/>
      <c r="D43" s="363"/>
      <c r="E43" s="363"/>
      <c r="F43" s="163"/>
      <c r="G43" s="119"/>
    </row>
    <row r="44" spans="1:15" ht="15.75" x14ac:dyDescent="0.25">
      <c r="A44" s="69" t="s">
        <v>544</v>
      </c>
      <c r="B44" s="372" t="s">
        <v>549</v>
      </c>
      <c r="C44" s="373"/>
      <c r="D44" s="373"/>
      <c r="E44" s="373"/>
      <c r="F44" s="164"/>
      <c r="G44" s="119"/>
    </row>
    <row r="45" spans="1:15" ht="15.75" x14ac:dyDescent="0.2">
      <c r="A45" s="376" t="s">
        <v>558</v>
      </c>
      <c r="B45" s="377"/>
      <c r="C45" s="377"/>
      <c r="D45" s="377"/>
      <c r="E45" s="378"/>
      <c r="F45" s="165"/>
      <c r="G45" s="93">
        <f>SUM(G39:G44)</f>
        <v>216</v>
      </c>
    </row>
    <row r="46" spans="1:15" ht="15.75" x14ac:dyDescent="0.2">
      <c r="A46" s="383" t="s">
        <v>1169</v>
      </c>
      <c r="B46" s="384"/>
      <c r="C46" s="384"/>
      <c r="D46" s="384"/>
      <c r="E46" s="384"/>
      <c r="F46" s="384"/>
      <c r="G46" s="385"/>
    </row>
    <row r="47" spans="1:15" ht="14.25" customHeight="1" x14ac:dyDescent="0.2">
      <c r="A47" s="95">
        <v>3</v>
      </c>
      <c r="B47" s="367" t="s">
        <v>559</v>
      </c>
      <c r="C47" s="368"/>
      <c r="D47" s="368"/>
      <c r="E47" s="369"/>
      <c r="F47" s="96"/>
      <c r="G47" s="92" t="s">
        <v>538</v>
      </c>
    </row>
    <row r="48" spans="1:15" ht="15.75" x14ac:dyDescent="0.25">
      <c r="A48" s="70" t="s">
        <v>344</v>
      </c>
      <c r="B48" s="389" t="s">
        <v>744</v>
      </c>
      <c r="C48" s="371"/>
      <c r="D48" s="371"/>
      <c r="E48" s="374"/>
      <c r="F48" s="283"/>
      <c r="G48" s="204">
        <f>'ANEXO IV'!F80</f>
        <v>31.11</v>
      </c>
    </row>
    <row r="49" spans="1:7" ht="15.75" x14ac:dyDescent="0.25">
      <c r="A49" s="145" t="s">
        <v>341</v>
      </c>
      <c r="B49" s="329" t="s">
        <v>1166</v>
      </c>
      <c r="C49" s="330"/>
      <c r="D49" s="330"/>
      <c r="E49" s="331"/>
      <c r="F49" s="284"/>
      <c r="G49" s="282">
        <f>'ANEXO IV'!F128</f>
        <v>30.92</v>
      </c>
    </row>
    <row r="50" spans="1:7" ht="15.75" x14ac:dyDescent="0.25">
      <c r="A50" s="145" t="s">
        <v>342</v>
      </c>
      <c r="B50" s="329" t="s">
        <v>784</v>
      </c>
      <c r="C50" s="330"/>
      <c r="D50" s="330"/>
      <c r="E50" s="331"/>
      <c r="F50" s="284"/>
      <c r="G50" s="282"/>
    </row>
    <row r="51" spans="1:7" ht="15.75" x14ac:dyDescent="0.25">
      <c r="A51" s="266" t="s">
        <v>343</v>
      </c>
      <c r="B51" s="306" t="s">
        <v>549</v>
      </c>
      <c r="C51" s="307"/>
      <c r="D51" s="307"/>
      <c r="E51" s="308"/>
      <c r="F51" s="285"/>
      <c r="G51" s="159"/>
    </row>
    <row r="52" spans="1:7" ht="15.75" x14ac:dyDescent="0.25">
      <c r="A52" s="380" t="s">
        <v>560</v>
      </c>
      <c r="B52" s="381"/>
      <c r="C52" s="381"/>
      <c r="D52" s="381"/>
      <c r="E52" s="382"/>
      <c r="F52" s="106"/>
      <c r="G52" s="160">
        <f>SUM(G48:G51)</f>
        <v>62.03</v>
      </c>
    </row>
    <row r="53" spans="1:7" ht="15.75" x14ac:dyDescent="0.25">
      <c r="A53" s="16"/>
      <c r="B53" s="16"/>
      <c r="C53" s="16"/>
      <c r="D53" s="16"/>
      <c r="E53" s="16"/>
      <c r="F53" s="16"/>
      <c r="G53" s="16"/>
    </row>
    <row r="54" spans="1:7" ht="15.75" x14ac:dyDescent="0.2">
      <c r="A54" s="383" t="s">
        <v>561</v>
      </c>
      <c r="B54" s="384"/>
      <c r="C54" s="384"/>
      <c r="D54" s="384"/>
      <c r="E54" s="384"/>
      <c r="F54" s="384"/>
      <c r="G54" s="385"/>
    </row>
    <row r="55" spans="1:7" ht="15.75" x14ac:dyDescent="0.2">
      <c r="A55" s="386" t="s">
        <v>562</v>
      </c>
      <c r="B55" s="387"/>
      <c r="C55" s="368"/>
      <c r="D55" s="368"/>
      <c r="E55" s="368"/>
      <c r="F55" s="368"/>
      <c r="G55" s="388"/>
    </row>
    <row r="56" spans="1:7" ht="15.75" x14ac:dyDescent="0.2">
      <c r="A56" s="94" t="s">
        <v>563</v>
      </c>
      <c r="B56" s="367" t="s">
        <v>564</v>
      </c>
      <c r="C56" s="368"/>
      <c r="D56" s="368"/>
      <c r="E56" s="369"/>
      <c r="F56" s="139" t="s">
        <v>565</v>
      </c>
      <c r="G56" s="97" t="s">
        <v>538</v>
      </c>
    </row>
    <row r="57" spans="1:7" ht="15.75" x14ac:dyDescent="0.2">
      <c r="A57" s="71" t="s">
        <v>344</v>
      </c>
      <c r="B57" s="397" t="s">
        <v>566</v>
      </c>
      <c r="C57" s="398"/>
      <c r="D57" s="398"/>
      <c r="E57" s="398"/>
      <c r="F57" s="150">
        <v>0.2</v>
      </c>
      <c r="G57" s="191">
        <f>TRUNC($G$35*F57,2)</f>
        <v>318.58</v>
      </c>
    </row>
    <row r="58" spans="1:7" ht="15.75" x14ac:dyDescent="0.2">
      <c r="A58" s="73" t="s">
        <v>341</v>
      </c>
      <c r="B58" s="390" t="s">
        <v>567</v>
      </c>
      <c r="C58" s="391"/>
      <c r="D58" s="391"/>
      <c r="E58" s="391"/>
      <c r="F58" s="151">
        <v>1.4999999999999999E-2</v>
      </c>
      <c r="G58" s="192">
        <f t="shared" ref="G58:G64" si="0">TRUNC($G$35*F58,2)</f>
        <v>23.89</v>
      </c>
    </row>
    <row r="59" spans="1:7" ht="15.75" x14ac:dyDescent="0.2">
      <c r="A59" s="73" t="s">
        <v>342</v>
      </c>
      <c r="B59" s="390" t="s">
        <v>568</v>
      </c>
      <c r="C59" s="391"/>
      <c r="D59" s="391"/>
      <c r="E59" s="391"/>
      <c r="F59" s="151">
        <v>0.01</v>
      </c>
      <c r="G59" s="192">
        <f t="shared" si="0"/>
        <v>15.92</v>
      </c>
    </row>
    <row r="60" spans="1:7" ht="15.75" x14ac:dyDescent="0.2">
      <c r="A60" s="73" t="s">
        <v>343</v>
      </c>
      <c r="B60" s="390" t="s">
        <v>569</v>
      </c>
      <c r="C60" s="391"/>
      <c r="D60" s="391"/>
      <c r="E60" s="391"/>
      <c r="F60" s="151">
        <v>2E-3</v>
      </c>
      <c r="G60" s="192">
        <f t="shared" si="0"/>
        <v>3.18</v>
      </c>
    </row>
    <row r="61" spans="1:7" ht="15.75" x14ac:dyDescent="0.2">
      <c r="A61" s="73" t="s">
        <v>518</v>
      </c>
      <c r="B61" s="390" t="s">
        <v>570</v>
      </c>
      <c r="C61" s="391"/>
      <c r="D61" s="391"/>
      <c r="E61" s="391"/>
      <c r="F61" s="151">
        <v>2.5000000000000001E-2</v>
      </c>
      <c r="G61" s="192">
        <f t="shared" si="0"/>
        <v>39.82</v>
      </c>
    </row>
    <row r="62" spans="1:7" ht="15.75" x14ac:dyDescent="0.2">
      <c r="A62" s="73" t="s">
        <v>544</v>
      </c>
      <c r="B62" s="390" t="s">
        <v>571</v>
      </c>
      <c r="C62" s="391"/>
      <c r="D62" s="391"/>
      <c r="E62" s="391"/>
      <c r="F62" s="151">
        <v>0.08</v>
      </c>
      <c r="G62" s="192">
        <f t="shared" si="0"/>
        <v>127.43</v>
      </c>
    </row>
    <row r="63" spans="1:7" ht="15.75" x14ac:dyDescent="0.2">
      <c r="A63" s="73" t="s">
        <v>546</v>
      </c>
      <c r="B63" s="390" t="s">
        <v>572</v>
      </c>
      <c r="C63" s="391"/>
      <c r="D63" s="391"/>
      <c r="E63" s="391"/>
      <c r="F63" s="151">
        <v>0.03</v>
      </c>
      <c r="G63" s="192">
        <f t="shared" si="0"/>
        <v>47.78</v>
      </c>
    </row>
    <row r="64" spans="1:7" ht="15.75" x14ac:dyDescent="0.2">
      <c r="A64" s="75" t="s">
        <v>548</v>
      </c>
      <c r="B64" s="392" t="s">
        <v>573</v>
      </c>
      <c r="C64" s="393"/>
      <c r="D64" s="393"/>
      <c r="E64" s="393"/>
      <c r="F64" s="152">
        <v>6.0000000000000001E-3</v>
      </c>
      <c r="G64" s="193">
        <f t="shared" si="0"/>
        <v>9.5500000000000007</v>
      </c>
    </row>
    <row r="65" spans="1:7" ht="15.75" x14ac:dyDescent="0.2">
      <c r="A65" s="394" t="s">
        <v>574</v>
      </c>
      <c r="B65" s="395"/>
      <c r="C65" s="395"/>
      <c r="D65" s="395"/>
      <c r="E65" s="396"/>
      <c r="F65" s="153">
        <f>SUM(F57:F64)</f>
        <v>0.3680000000000001</v>
      </c>
      <c r="G65" s="77">
        <f>SUM(G57:G64)</f>
        <v>586.14999999999986</v>
      </c>
    </row>
    <row r="66" spans="1:7" ht="15.75" x14ac:dyDescent="0.2">
      <c r="A66" s="386" t="s">
        <v>575</v>
      </c>
      <c r="B66" s="387"/>
      <c r="C66" s="399"/>
      <c r="D66" s="399"/>
      <c r="E66" s="399"/>
      <c r="F66" s="399"/>
      <c r="G66" s="388"/>
    </row>
    <row r="67" spans="1:7" ht="15.75" x14ac:dyDescent="0.2">
      <c r="A67" s="98" t="s">
        <v>576</v>
      </c>
      <c r="B67" s="367" t="s">
        <v>577</v>
      </c>
      <c r="C67" s="368"/>
      <c r="D67" s="368"/>
      <c r="E67" s="369"/>
      <c r="F67" s="139" t="s">
        <v>565</v>
      </c>
      <c r="G67" s="99" t="s">
        <v>538</v>
      </c>
    </row>
    <row r="68" spans="1:7" ht="15.75" x14ac:dyDescent="0.2">
      <c r="A68" s="71" t="s">
        <v>344</v>
      </c>
      <c r="B68" s="397" t="s">
        <v>578</v>
      </c>
      <c r="C68" s="398"/>
      <c r="D68" s="398"/>
      <c r="E68" s="398"/>
      <c r="F68" s="146">
        <f>1/12</f>
        <v>8.3333333333333329E-2</v>
      </c>
      <c r="G68" s="72">
        <f>TRUNC($G$35*F68,2)</f>
        <v>132.74</v>
      </c>
    </row>
    <row r="69" spans="1:7" ht="15.75" x14ac:dyDescent="0.2">
      <c r="A69" s="73" t="s">
        <v>341</v>
      </c>
      <c r="B69" s="392" t="s">
        <v>579</v>
      </c>
      <c r="C69" s="393"/>
      <c r="D69" s="393"/>
      <c r="E69" s="393"/>
      <c r="F69" s="148">
        <f>1/12*1/3</f>
        <v>2.7777777777777776E-2</v>
      </c>
      <c r="G69" s="76">
        <f>TRUNC($G$35*F69,2)</f>
        <v>44.24</v>
      </c>
    </row>
    <row r="70" spans="1:7" ht="15.75" x14ac:dyDescent="0.2">
      <c r="A70" s="394" t="s">
        <v>580</v>
      </c>
      <c r="B70" s="395"/>
      <c r="C70" s="395"/>
      <c r="D70" s="395"/>
      <c r="E70" s="396"/>
      <c r="F70" s="153">
        <f>SUM(F68:F69)</f>
        <v>0.1111111111111111</v>
      </c>
      <c r="G70" s="78">
        <f>SUM(G68:G69)</f>
        <v>176.98000000000002</v>
      </c>
    </row>
    <row r="71" spans="1:7" ht="30" customHeight="1" x14ac:dyDescent="0.2">
      <c r="A71" s="65" t="s">
        <v>342</v>
      </c>
      <c r="B71" s="404" t="s">
        <v>581</v>
      </c>
      <c r="C71" s="405"/>
      <c r="D71" s="405"/>
      <c r="E71" s="406"/>
      <c r="F71" s="154">
        <f>F65*F70</f>
        <v>4.0888888888888898E-2</v>
      </c>
      <c r="G71" s="176">
        <f>TRUNC($G$35*F71,2)</f>
        <v>65.13</v>
      </c>
    </row>
    <row r="72" spans="1:7" ht="15.75" x14ac:dyDescent="0.2">
      <c r="A72" s="394" t="s">
        <v>582</v>
      </c>
      <c r="B72" s="395"/>
      <c r="C72" s="395"/>
      <c r="D72" s="395"/>
      <c r="E72" s="396"/>
      <c r="F72" s="153">
        <f>F70+F71</f>
        <v>0.152</v>
      </c>
      <c r="G72" s="78">
        <f>SUM(G70:G71)</f>
        <v>242.11</v>
      </c>
    </row>
    <row r="73" spans="1:7" ht="15.75" x14ac:dyDescent="0.2">
      <c r="A73" s="386" t="s">
        <v>583</v>
      </c>
      <c r="B73" s="387"/>
      <c r="C73" s="399"/>
      <c r="D73" s="399"/>
      <c r="E73" s="399"/>
      <c r="F73" s="399"/>
      <c r="G73" s="388"/>
    </row>
    <row r="74" spans="1:7" ht="15.75" x14ac:dyDescent="0.2">
      <c r="A74" s="100" t="s">
        <v>584</v>
      </c>
      <c r="B74" s="386" t="s">
        <v>585</v>
      </c>
      <c r="C74" s="387"/>
      <c r="D74" s="387"/>
      <c r="E74" s="388"/>
      <c r="F74" s="138" t="s">
        <v>565</v>
      </c>
      <c r="G74" s="99" t="s">
        <v>538</v>
      </c>
    </row>
    <row r="75" spans="1:7" ht="73.5" customHeight="1" x14ac:dyDescent="0.2">
      <c r="A75" s="80" t="s">
        <v>344</v>
      </c>
      <c r="B75" s="400" t="s">
        <v>586</v>
      </c>
      <c r="C75" s="401"/>
      <c r="D75" s="401"/>
      <c r="E75" s="401"/>
      <c r="F75" s="150">
        <f>(1+1/3)/12*0.005*4/12</f>
        <v>1.8518518518518518E-4</v>
      </c>
      <c r="G75" s="191">
        <f>TRUNC($G$35*F75,2)</f>
        <v>0.28999999999999998</v>
      </c>
    </row>
    <row r="76" spans="1:7" ht="30" customHeight="1" x14ac:dyDescent="0.2">
      <c r="A76" s="81" t="s">
        <v>341</v>
      </c>
      <c r="B76" s="402" t="s">
        <v>587</v>
      </c>
      <c r="C76" s="403"/>
      <c r="D76" s="403"/>
      <c r="E76" s="403"/>
      <c r="F76" s="152">
        <f>F65*F75</f>
        <v>6.8148148148148167E-5</v>
      </c>
      <c r="G76" s="193">
        <f>TRUNC($G$35*F76,2)</f>
        <v>0.1</v>
      </c>
    </row>
    <row r="77" spans="1:7" ht="15.75" x14ac:dyDescent="0.2">
      <c r="A77" s="394" t="s">
        <v>588</v>
      </c>
      <c r="B77" s="395"/>
      <c r="C77" s="395"/>
      <c r="D77" s="395"/>
      <c r="E77" s="396"/>
      <c r="F77" s="153">
        <f>SUM(F75:F76)</f>
        <v>2.5333333333333333E-4</v>
      </c>
      <c r="G77" s="77">
        <f>SUM(G75:G76)</f>
        <v>0.39</v>
      </c>
    </row>
    <row r="78" spans="1:7" ht="15.75" x14ac:dyDescent="0.2">
      <c r="A78" s="386" t="s">
        <v>589</v>
      </c>
      <c r="B78" s="387"/>
      <c r="C78" s="399"/>
      <c r="D78" s="399"/>
      <c r="E78" s="399"/>
      <c r="F78" s="399"/>
      <c r="G78" s="388"/>
    </row>
    <row r="79" spans="1:7" ht="15.75" x14ac:dyDescent="0.2">
      <c r="A79" s="98" t="s">
        <v>590</v>
      </c>
      <c r="B79" s="386" t="s">
        <v>591</v>
      </c>
      <c r="C79" s="387"/>
      <c r="D79" s="387"/>
      <c r="E79" s="388"/>
      <c r="F79" s="138" t="s">
        <v>565</v>
      </c>
      <c r="G79" s="99" t="s">
        <v>538</v>
      </c>
    </row>
    <row r="80" spans="1:7" ht="15.75" x14ac:dyDescent="0.2">
      <c r="A80" s="80" t="s">
        <v>344</v>
      </c>
      <c r="B80" s="400" t="s">
        <v>592</v>
      </c>
      <c r="C80" s="401"/>
      <c r="D80" s="401"/>
      <c r="E80" s="401"/>
      <c r="F80" s="150">
        <f>1/12*0.1</f>
        <v>8.3333333333333332E-3</v>
      </c>
      <c r="G80" s="191">
        <f t="shared" ref="G80:G85" si="1">TRUNC($G$35*F80,2)</f>
        <v>13.27</v>
      </c>
    </row>
    <row r="81" spans="1:7" ht="15.75" x14ac:dyDescent="0.2">
      <c r="A81" s="79" t="s">
        <v>341</v>
      </c>
      <c r="B81" s="407" t="s">
        <v>593</v>
      </c>
      <c r="C81" s="408"/>
      <c r="D81" s="408"/>
      <c r="E81" s="408"/>
      <c r="F81" s="151">
        <f>F62*F80</f>
        <v>6.6666666666666664E-4</v>
      </c>
      <c r="G81" s="192">
        <f t="shared" si="1"/>
        <v>1.06</v>
      </c>
    </row>
    <row r="82" spans="1:7" ht="15.75" x14ac:dyDescent="0.2">
      <c r="A82" s="79" t="s">
        <v>342</v>
      </c>
      <c r="B82" s="407" t="s">
        <v>594</v>
      </c>
      <c r="C82" s="408"/>
      <c r="D82" s="408"/>
      <c r="E82" s="408"/>
      <c r="F82" s="151">
        <f>0.4*F62*0.1</f>
        <v>3.2000000000000002E-3</v>
      </c>
      <c r="G82" s="192">
        <f t="shared" si="1"/>
        <v>5.09</v>
      </c>
    </row>
    <row r="83" spans="1:7" ht="45.75" customHeight="1" x14ac:dyDescent="0.2">
      <c r="A83" s="79" t="s">
        <v>343</v>
      </c>
      <c r="B83" s="407" t="s">
        <v>595</v>
      </c>
      <c r="C83" s="408"/>
      <c r="D83" s="408"/>
      <c r="E83" s="408"/>
      <c r="F83" s="151">
        <f>1/30/12*7</f>
        <v>1.9444444444444445E-2</v>
      </c>
      <c r="G83" s="192">
        <f t="shared" si="1"/>
        <v>30.97</v>
      </c>
    </row>
    <row r="84" spans="1:7" ht="15.75" x14ac:dyDescent="0.2">
      <c r="A84" s="79" t="s">
        <v>518</v>
      </c>
      <c r="B84" s="407" t="s">
        <v>596</v>
      </c>
      <c r="C84" s="408"/>
      <c r="D84" s="408"/>
      <c r="E84" s="408"/>
      <c r="F84" s="151">
        <f>F65*F83</f>
        <v>7.1555555555555574E-3</v>
      </c>
      <c r="G84" s="192">
        <f t="shared" si="1"/>
        <v>11.39</v>
      </c>
    </row>
    <row r="85" spans="1:7" ht="15.75" x14ac:dyDescent="0.2">
      <c r="A85" s="79" t="s">
        <v>544</v>
      </c>
      <c r="B85" s="402" t="s">
        <v>597</v>
      </c>
      <c r="C85" s="403"/>
      <c r="D85" s="403"/>
      <c r="E85" s="403"/>
      <c r="F85" s="152">
        <v>4.3499999999999997E-2</v>
      </c>
      <c r="G85" s="193">
        <f t="shared" si="1"/>
        <v>69.290000000000006</v>
      </c>
    </row>
    <row r="86" spans="1:7" ht="15.75" x14ac:dyDescent="0.25">
      <c r="A86" s="409" t="s">
        <v>598</v>
      </c>
      <c r="B86" s="410"/>
      <c r="C86" s="410"/>
      <c r="D86" s="410"/>
      <c r="E86" s="411"/>
      <c r="F86" s="153">
        <f>SUM(F80:F85)</f>
        <v>8.2299999999999998E-2</v>
      </c>
      <c r="G86" s="78">
        <f>SUM(G80:G85)</f>
        <v>131.07</v>
      </c>
    </row>
    <row r="87" spans="1:7" ht="15.75" x14ac:dyDescent="0.25">
      <c r="A87" s="16"/>
      <c r="B87" s="16"/>
      <c r="C87" s="16"/>
      <c r="D87" s="16"/>
      <c r="E87" s="16"/>
      <c r="F87" s="16"/>
      <c r="G87" s="16"/>
    </row>
    <row r="88" spans="1:7" ht="15.75" x14ac:dyDescent="0.2">
      <c r="A88" s="386" t="s">
        <v>599</v>
      </c>
      <c r="B88" s="387"/>
      <c r="C88" s="387"/>
      <c r="D88" s="387"/>
      <c r="E88" s="387"/>
      <c r="F88" s="387"/>
      <c r="G88" s="388"/>
    </row>
    <row r="89" spans="1:7" ht="15.75" x14ac:dyDescent="0.2">
      <c r="A89" s="98" t="s">
        <v>600</v>
      </c>
      <c r="B89" s="367" t="s">
        <v>601</v>
      </c>
      <c r="C89" s="368"/>
      <c r="D89" s="368"/>
      <c r="E89" s="369"/>
      <c r="F89" s="139" t="s">
        <v>565</v>
      </c>
      <c r="G89" s="99" t="s">
        <v>538</v>
      </c>
    </row>
    <row r="90" spans="1:7" ht="15.75" x14ac:dyDescent="0.2">
      <c r="A90" s="71" t="s">
        <v>344</v>
      </c>
      <c r="B90" s="397" t="s">
        <v>602</v>
      </c>
      <c r="C90" s="398"/>
      <c r="D90" s="398"/>
      <c r="E90" s="398"/>
      <c r="F90" s="150">
        <f>1/12</f>
        <v>8.3333333333333329E-2</v>
      </c>
      <c r="G90" s="191">
        <f t="shared" ref="G90:G97" si="2">TRUNC($G$35*F90,2)</f>
        <v>132.74</v>
      </c>
    </row>
    <row r="91" spans="1:7" ht="15.75" x14ac:dyDescent="0.2">
      <c r="A91" s="73" t="s">
        <v>341</v>
      </c>
      <c r="B91" s="390" t="s">
        <v>603</v>
      </c>
      <c r="C91" s="391"/>
      <c r="D91" s="391"/>
      <c r="E91" s="391"/>
      <c r="F91" s="151">
        <f>1/30/12*5</f>
        <v>1.388888888888889E-2</v>
      </c>
      <c r="G91" s="192">
        <f t="shared" si="2"/>
        <v>22.12</v>
      </c>
    </row>
    <row r="92" spans="1:7" ht="15.75" x14ac:dyDescent="0.2">
      <c r="A92" s="73" t="s">
        <v>342</v>
      </c>
      <c r="B92" s="390" t="s">
        <v>604</v>
      </c>
      <c r="C92" s="391"/>
      <c r="D92" s="391"/>
      <c r="E92" s="391"/>
      <c r="F92" s="151">
        <f>1/30/12*5*0.05</f>
        <v>6.9444444444444458E-4</v>
      </c>
      <c r="G92" s="192">
        <f t="shared" si="2"/>
        <v>1.1000000000000001</v>
      </c>
    </row>
    <row r="93" spans="1:7" ht="15.75" x14ac:dyDescent="0.2">
      <c r="A93" s="73" t="s">
        <v>343</v>
      </c>
      <c r="B93" s="390" t="s">
        <v>605</v>
      </c>
      <c r="C93" s="391"/>
      <c r="D93" s="391"/>
      <c r="E93" s="391"/>
      <c r="F93" s="151">
        <f>1/30/12*3</f>
        <v>8.3333333333333332E-3</v>
      </c>
      <c r="G93" s="192">
        <f t="shared" si="2"/>
        <v>13.27</v>
      </c>
    </row>
    <row r="94" spans="1:7" ht="15.75" x14ac:dyDescent="0.2">
      <c r="A94" s="73" t="s">
        <v>518</v>
      </c>
      <c r="B94" s="390" t="s">
        <v>606</v>
      </c>
      <c r="C94" s="391"/>
      <c r="D94" s="391"/>
      <c r="E94" s="391"/>
      <c r="F94" s="151">
        <f>1/30/12*1</f>
        <v>2.7777777777777779E-3</v>
      </c>
      <c r="G94" s="192">
        <f t="shared" si="2"/>
        <v>4.42</v>
      </c>
    </row>
    <row r="95" spans="1:7" ht="15.75" x14ac:dyDescent="0.2">
      <c r="A95" s="75" t="s">
        <v>544</v>
      </c>
      <c r="B95" s="392" t="s">
        <v>549</v>
      </c>
      <c r="C95" s="393"/>
      <c r="D95" s="393"/>
      <c r="E95" s="393"/>
      <c r="F95" s="152"/>
      <c r="G95" s="193">
        <f t="shared" si="2"/>
        <v>0</v>
      </c>
    </row>
    <row r="96" spans="1:7" ht="15.75" x14ac:dyDescent="0.2">
      <c r="A96" s="394" t="s">
        <v>580</v>
      </c>
      <c r="B96" s="395"/>
      <c r="C96" s="395"/>
      <c r="D96" s="395"/>
      <c r="E96" s="396"/>
      <c r="F96" s="153">
        <f>SUM(F90:F95)</f>
        <v>0.10902777777777778</v>
      </c>
      <c r="G96" s="77">
        <f>SUM(G90:G95)</f>
        <v>173.65</v>
      </c>
    </row>
    <row r="97" spans="1:7" ht="31.5" customHeight="1" x14ac:dyDescent="0.2">
      <c r="A97" s="81" t="s">
        <v>546</v>
      </c>
      <c r="B97" s="404" t="s">
        <v>607</v>
      </c>
      <c r="C97" s="405"/>
      <c r="D97" s="405"/>
      <c r="E97" s="406"/>
      <c r="F97" s="154">
        <f>F65*F96</f>
        <v>4.0122222222222233E-2</v>
      </c>
      <c r="G97" s="192">
        <f t="shared" si="2"/>
        <v>63.91</v>
      </c>
    </row>
    <row r="98" spans="1:7" ht="15" customHeight="1" x14ac:dyDescent="0.2">
      <c r="A98" s="394" t="s">
        <v>608</v>
      </c>
      <c r="B98" s="395"/>
      <c r="C98" s="395"/>
      <c r="D98" s="395"/>
      <c r="E98" s="396"/>
      <c r="F98" s="153">
        <f>F96+F97</f>
        <v>0.14915</v>
      </c>
      <c r="G98" s="78">
        <f>SUM(G96:G97)</f>
        <v>237.56</v>
      </c>
    </row>
    <row r="99" spans="1:7" ht="15.75" x14ac:dyDescent="0.25">
      <c r="A99" s="16"/>
      <c r="B99" s="16"/>
      <c r="C99" s="16"/>
      <c r="D99" s="16"/>
      <c r="E99" s="16"/>
      <c r="F99" s="16"/>
      <c r="G99" s="16"/>
    </row>
    <row r="100" spans="1:7" ht="15.75" x14ac:dyDescent="0.2">
      <c r="A100" s="383" t="s">
        <v>609</v>
      </c>
      <c r="B100" s="384"/>
      <c r="C100" s="417"/>
      <c r="D100" s="417"/>
      <c r="E100" s="417"/>
      <c r="F100" s="417"/>
      <c r="G100" s="385"/>
    </row>
    <row r="101" spans="1:7" ht="15.75" x14ac:dyDescent="0.2">
      <c r="A101" s="386" t="s">
        <v>610</v>
      </c>
      <c r="B101" s="368"/>
      <c r="C101" s="368"/>
      <c r="D101" s="368"/>
      <c r="E101" s="369"/>
      <c r="F101" s="92" t="s">
        <v>565</v>
      </c>
      <c r="G101" s="97" t="s">
        <v>538</v>
      </c>
    </row>
    <row r="102" spans="1:7" ht="15.75" x14ac:dyDescent="0.2">
      <c r="A102" s="71" t="s">
        <v>563</v>
      </c>
      <c r="B102" s="397" t="s">
        <v>611</v>
      </c>
      <c r="C102" s="398"/>
      <c r="D102" s="398"/>
      <c r="E102" s="398"/>
      <c r="F102" s="146">
        <f>F65</f>
        <v>0.3680000000000001</v>
      </c>
      <c r="G102" s="72">
        <f>G65</f>
        <v>586.14999999999986</v>
      </c>
    </row>
    <row r="103" spans="1:7" ht="15.75" x14ac:dyDescent="0.2">
      <c r="A103" s="73" t="s">
        <v>576</v>
      </c>
      <c r="B103" s="390" t="s">
        <v>564</v>
      </c>
      <c r="C103" s="391"/>
      <c r="D103" s="391"/>
      <c r="E103" s="391"/>
      <c r="F103" s="147">
        <f>F72</f>
        <v>0.152</v>
      </c>
      <c r="G103" s="74">
        <f>G72</f>
        <v>242.11</v>
      </c>
    </row>
    <row r="104" spans="1:7" ht="15.75" x14ac:dyDescent="0.2">
      <c r="A104" s="73" t="s">
        <v>584</v>
      </c>
      <c r="B104" s="390" t="s">
        <v>585</v>
      </c>
      <c r="C104" s="391"/>
      <c r="D104" s="391"/>
      <c r="E104" s="391"/>
      <c r="F104" s="147">
        <f>F77</f>
        <v>2.5333333333333333E-4</v>
      </c>
      <c r="G104" s="74">
        <f>G77</f>
        <v>0.39</v>
      </c>
    </row>
    <row r="105" spans="1:7" ht="15.75" x14ac:dyDescent="0.2">
      <c r="A105" s="73" t="s">
        <v>590</v>
      </c>
      <c r="B105" s="390" t="s">
        <v>612</v>
      </c>
      <c r="C105" s="391"/>
      <c r="D105" s="391"/>
      <c r="E105" s="391"/>
      <c r="F105" s="147">
        <f>F86</f>
        <v>8.2299999999999998E-2</v>
      </c>
      <c r="G105" s="74">
        <f>G86</f>
        <v>131.07</v>
      </c>
    </row>
    <row r="106" spans="1:7" ht="15.75" x14ac:dyDescent="0.2">
      <c r="A106" s="73" t="s">
        <v>600</v>
      </c>
      <c r="B106" s="390" t="s">
        <v>613</v>
      </c>
      <c r="C106" s="391"/>
      <c r="D106" s="391"/>
      <c r="E106" s="391"/>
      <c r="F106" s="147">
        <f>F98</f>
        <v>0.14915</v>
      </c>
      <c r="G106" s="74">
        <f>G98</f>
        <v>237.56</v>
      </c>
    </row>
    <row r="107" spans="1:7" ht="15.75" x14ac:dyDescent="0.2">
      <c r="A107" s="75" t="s">
        <v>614</v>
      </c>
      <c r="B107" s="392" t="s">
        <v>549</v>
      </c>
      <c r="C107" s="393"/>
      <c r="D107" s="393"/>
      <c r="E107" s="393"/>
      <c r="F107" s="148"/>
      <c r="G107" s="76"/>
    </row>
    <row r="108" spans="1:7" ht="15.75" x14ac:dyDescent="0.25">
      <c r="A108" s="380" t="s">
        <v>615</v>
      </c>
      <c r="B108" s="415"/>
      <c r="C108" s="415"/>
      <c r="D108" s="415"/>
      <c r="E108" s="416"/>
      <c r="F108" s="149">
        <f>SUM(F102:F107)</f>
        <v>0.7517033333333335</v>
      </c>
      <c r="G108" s="105">
        <f>SUM(G102:G107)</f>
        <v>1197.2799999999997</v>
      </c>
    </row>
    <row r="109" spans="1:7" ht="15.75" x14ac:dyDescent="0.25">
      <c r="A109" s="16"/>
      <c r="B109" s="16"/>
      <c r="C109" s="16"/>
      <c r="D109" s="16"/>
      <c r="E109" s="16"/>
      <c r="F109" s="16"/>
      <c r="G109" s="16"/>
    </row>
    <row r="110" spans="1:7" ht="15.75" x14ac:dyDescent="0.2">
      <c r="A110" s="394" t="s">
        <v>721</v>
      </c>
      <c r="B110" s="395"/>
      <c r="C110" s="395"/>
      <c r="D110" s="395"/>
      <c r="E110" s="395"/>
      <c r="F110" s="395"/>
      <c r="G110" s="82">
        <f>G35+G45+G52+G108</f>
        <v>3068.21</v>
      </c>
    </row>
    <row r="112" spans="1:7" ht="15.75" x14ac:dyDescent="0.2">
      <c r="A112" s="383" t="s">
        <v>765</v>
      </c>
      <c r="B112" s="384"/>
      <c r="C112" s="384"/>
      <c r="D112" s="384"/>
      <c r="E112" s="384"/>
      <c r="F112" s="384"/>
      <c r="G112" s="385"/>
    </row>
    <row r="113" spans="1:8" ht="15.75" x14ac:dyDescent="0.2">
      <c r="A113" s="95">
        <v>5</v>
      </c>
      <c r="B113" s="418" t="s">
        <v>617</v>
      </c>
      <c r="C113" s="419"/>
      <c r="D113" s="419"/>
      <c r="E113" s="420"/>
      <c r="F113" s="101" t="s">
        <v>565</v>
      </c>
      <c r="G113" s="102" t="s">
        <v>538</v>
      </c>
    </row>
    <row r="114" spans="1:8" ht="15.75" x14ac:dyDescent="0.25">
      <c r="A114" s="70" t="s">
        <v>344</v>
      </c>
      <c r="B114" s="326" t="s">
        <v>618</v>
      </c>
      <c r="C114" s="327"/>
      <c r="D114" s="327"/>
      <c r="E114" s="328"/>
      <c r="F114" s="173">
        <v>0.05</v>
      </c>
      <c r="G114" s="172">
        <f>TRUNC(F114*$G$110,2)</f>
        <v>153.41</v>
      </c>
    </row>
    <row r="115" spans="1:8" ht="15.75" x14ac:dyDescent="0.25">
      <c r="A115" s="145" t="s">
        <v>341</v>
      </c>
      <c r="B115" s="329" t="s">
        <v>619</v>
      </c>
      <c r="C115" s="330"/>
      <c r="D115" s="330"/>
      <c r="E115" s="331"/>
      <c r="F115" s="174">
        <v>5.2999999999999999E-2</v>
      </c>
      <c r="G115" s="83">
        <f>TRUNC(F115*(G110+G114),2)</f>
        <v>170.74</v>
      </c>
    </row>
    <row r="116" spans="1:8" ht="15.75" x14ac:dyDescent="0.25">
      <c r="A116" s="145" t="s">
        <v>342</v>
      </c>
      <c r="B116" s="329" t="s">
        <v>620</v>
      </c>
      <c r="C116" s="330"/>
      <c r="D116" s="330"/>
      <c r="E116" s="331"/>
      <c r="F116" s="124">
        <f>SUM(F117:F120)</f>
        <v>0.14250000000000002</v>
      </c>
      <c r="G116" s="83">
        <f>TRUNC(((G110+G114+G115)/(1-F116))*F116,2)</f>
        <v>563.74</v>
      </c>
    </row>
    <row r="117" spans="1:8" ht="15.75" x14ac:dyDescent="0.25">
      <c r="A117" s="145"/>
      <c r="B117" s="329" t="s">
        <v>621</v>
      </c>
      <c r="C117" s="330"/>
      <c r="D117" s="330"/>
      <c r="E117" s="331"/>
      <c r="F117" s="175">
        <v>9.2499999999999999E-2</v>
      </c>
      <c r="G117" s="83"/>
    </row>
    <row r="118" spans="1:8" ht="15.75" x14ac:dyDescent="0.25">
      <c r="A118" s="145"/>
      <c r="B118" s="329" t="s">
        <v>622</v>
      </c>
      <c r="C118" s="330"/>
      <c r="D118" s="330"/>
      <c r="E118" s="331"/>
      <c r="F118" s="175"/>
      <c r="G118" s="83"/>
    </row>
    <row r="119" spans="1:8" ht="15.75" x14ac:dyDescent="0.25">
      <c r="A119" s="145"/>
      <c r="B119" s="329" t="s">
        <v>623</v>
      </c>
      <c r="C119" s="330"/>
      <c r="D119" s="330"/>
      <c r="E119" s="331"/>
      <c r="F119" s="175">
        <v>0.05</v>
      </c>
      <c r="G119" s="83"/>
    </row>
    <row r="120" spans="1:8" ht="15.75" x14ac:dyDescent="0.25">
      <c r="A120" s="145"/>
      <c r="B120" s="306" t="s">
        <v>624</v>
      </c>
      <c r="C120" s="307"/>
      <c r="D120" s="307"/>
      <c r="E120" s="308"/>
      <c r="F120" s="175"/>
      <c r="G120" s="84"/>
    </row>
    <row r="121" spans="1:8" ht="15.75" x14ac:dyDescent="0.25">
      <c r="A121" s="412" t="s">
        <v>625</v>
      </c>
      <c r="B121" s="413"/>
      <c r="C121" s="413"/>
      <c r="D121" s="413"/>
      <c r="E121" s="414"/>
      <c r="F121" s="103"/>
      <c r="G121" s="160">
        <f>SUM(G114:G120)</f>
        <v>887.89</v>
      </c>
    </row>
    <row r="122" spans="1:8" ht="15.75" x14ac:dyDescent="0.25">
      <c r="A122" s="16"/>
      <c r="B122" s="16"/>
      <c r="C122" s="16"/>
      <c r="D122" s="16"/>
      <c r="E122" s="16"/>
      <c r="F122" s="16"/>
      <c r="G122" s="16"/>
    </row>
    <row r="123" spans="1:8" ht="15.75" x14ac:dyDescent="0.2">
      <c r="A123" s="421" t="s">
        <v>766</v>
      </c>
      <c r="B123" s="422"/>
      <c r="C123" s="422"/>
      <c r="D123" s="422"/>
      <c r="E123" s="422"/>
      <c r="F123" s="422"/>
      <c r="G123" s="423"/>
    </row>
    <row r="124" spans="1:8" ht="14.25" customHeight="1" x14ac:dyDescent="0.2">
      <c r="A124" s="383" t="s">
        <v>626</v>
      </c>
      <c r="B124" s="384"/>
      <c r="C124" s="384"/>
      <c r="D124" s="384"/>
      <c r="E124" s="384"/>
      <c r="F124" s="384"/>
      <c r="G124" s="92" t="s">
        <v>538</v>
      </c>
    </row>
    <row r="125" spans="1:8" ht="15.75" x14ac:dyDescent="0.25">
      <c r="A125" s="85" t="s">
        <v>344</v>
      </c>
      <c r="B125" s="424" t="s">
        <v>767</v>
      </c>
      <c r="C125" s="425"/>
      <c r="D125" s="425"/>
      <c r="E125" s="425"/>
      <c r="F125" s="425"/>
      <c r="G125" s="86">
        <f>G35</f>
        <v>1592.9</v>
      </c>
      <c r="H125" s="289"/>
    </row>
    <row r="126" spans="1:8" ht="15.75" x14ac:dyDescent="0.25">
      <c r="A126" s="85" t="s">
        <v>341</v>
      </c>
      <c r="B126" s="424" t="s">
        <v>768</v>
      </c>
      <c r="C126" s="425"/>
      <c r="D126" s="425"/>
      <c r="E126" s="425"/>
      <c r="F126" s="425"/>
      <c r="G126" s="86">
        <f>G45</f>
        <v>216</v>
      </c>
      <c r="H126" s="289"/>
    </row>
    <row r="127" spans="1:8" ht="15.75" x14ac:dyDescent="0.25">
      <c r="A127" s="85" t="s">
        <v>342</v>
      </c>
      <c r="B127" s="424" t="s">
        <v>772</v>
      </c>
      <c r="C127" s="425"/>
      <c r="D127" s="425"/>
      <c r="E127" s="425"/>
      <c r="F127" s="425"/>
      <c r="G127" s="86">
        <f>G52</f>
        <v>62.03</v>
      </c>
      <c r="H127" s="289"/>
    </row>
    <row r="128" spans="1:8" ht="15.75" x14ac:dyDescent="0.25">
      <c r="A128" s="85" t="s">
        <v>343</v>
      </c>
      <c r="B128" s="424" t="s">
        <v>769</v>
      </c>
      <c r="C128" s="425"/>
      <c r="D128" s="425"/>
      <c r="E128" s="425"/>
      <c r="F128" s="425"/>
      <c r="G128" s="86">
        <f>G108</f>
        <v>1197.2799999999997</v>
      </c>
      <c r="H128" s="289"/>
    </row>
    <row r="129" spans="1:8" ht="15.75" x14ac:dyDescent="0.25">
      <c r="A129" s="426" t="s">
        <v>770</v>
      </c>
      <c r="B129" s="427"/>
      <c r="C129" s="427"/>
      <c r="D129" s="427"/>
      <c r="E129" s="427"/>
      <c r="F129" s="427"/>
      <c r="G129" s="87">
        <f>SUM(G125:G128)</f>
        <v>3068.21</v>
      </c>
      <c r="H129" s="289"/>
    </row>
    <row r="130" spans="1:8" ht="15.75" x14ac:dyDescent="0.25">
      <c r="A130" s="85" t="s">
        <v>518</v>
      </c>
      <c r="B130" s="424" t="s">
        <v>771</v>
      </c>
      <c r="C130" s="425"/>
      <c r="D130" s="425"/>
      <c r="E130" s="425"/>
      <c r="F130" s="425"/>
      <c r="G130" s="86">
        <f>G121</f>
        <v>887.89</v>
      </c>
      <c r="H130" s="289"/>
    </row>
    <row r="131" spans="1:8" ht="15.75" x14ac:dyDescent="0.25">
      <c r="A131" s="428" t="s">
        <v>773</v>
      </c>
      <c r="B131" s="429"/>
      <c r="C131" s="429"/>
      <c r="D131" s="429"/>
      <c r="E131" s="429"/>
      <c r="F131" s="429"/>
      <c r="G131" s="178">
        <f>SUM(G129:G130)</f>
        <v>3956.1</v>
      </c>
      <c r="H131" s="289"/>
    </row>
  </sheetData>
  <mergeCells count="131">
    <mergeCell ref="A123:G123"/>
    <mergeCell ref="A124:F124"/>
    <mergeCell ref="B125:F125"/>
    <mergeCell ref="B126:F126"/>
    <mergeCell ref="B127:F127"/>
    <mergeCell ref="B128:F128"/>
    <mergeCell ref="A129:F129"/>
    <mergeCell ref="B130:F130"/>
    <mergeCell ref="A131:F131"/>
    <mergeCell ref="A112:G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A121:E121"/>
    <mergeCell ref="A1:G1"/>
    <mergeCell ref="A2:G2"/>
    <mergeCell ref="A3:G3"/>
    <mergeCell ref="A110:F110"/>
    <mergeCell ref="B106:E106"/>
    <mergeCell ref="B107:E107"/>
    <mergeCell ref="A108:E108"/>
    <mergeCell ref="B103:E103"/>
    <mergeCell ref="B104:E104"/>
    <mergeCell ref="B105:E105"/>
    <mergeCell ref="A98:E98"/>
    <mergeCell ref="A100:G100"/>
    <mergeCell ref="A101:E101"/>
    <mergeCell ref="B102:E102"/>
    <mergeCell ref="B95:E95"/>
    <mergeCell ref="A96:E96"/>
    <mergeCell ref="B97:E97"/>
    <mergeCell ref="B92:E92"/>
    <mergeCell ref="B93:E93"/>
    <mergeCell ref="B94:E94"/>
    <mergeCell ref="A88:G88"/>
    <mergeCell ref="B89:E89"/>
    <mergeCell ref="B90:E90"/>
    <mergeCell ref="B91:E91"/>
    <mergeCell ref="B84:E84"/>
    <mergeCell ref="B85:E85"/>
    <mergeCell ref="A86:E86"/>
    <mergeCell ref="B81:E81"/>
    <mergeCell ref="B82:E82"/>
    <mergeCell ref="B83:E83"/>
    <mergeCell ref="A77:E77"/>
    <mergeCell ref="A78:G78"/>
    <mergeCell ref="B79:E79"/>
    <mergeCell ref="B80:E80"/>
    <mergeCell ref="A73:G73"/>
    <mergeCell ref="B74:E74"/>
    <mergeCell ref="B75:E75"/>
    <mergeCell ref="B76:E76"/>
    <mergeCell ref="A70:E70"/>
    <mergeCell ref="B71:E71"/>
    <mergeCell ref="A72:E72"/>
    <mergeCell ref="A66:G66"/>
    <mergeCell ref="B67:E67"/>
    <mergeCell ref="B68:E68"/>
    <mergeCell ref="B69:E69"/>
    <mergeCell ref="B63:E63"/>
    <mergeCell ref="B64:E64"/>
    <mergeCell ref="A65:E65"/>
    <mergeCell ref="B60:E60"/>
    <mergeCell ref="B61:E61"/>
    <mergeCell ref="B62:E62"/>
    <mergeCell ref="B57:E57"/>
    <mergeCell ref="B58:E58"/>
    <mergeCell ref="B59:E59"/>
    <mergeCell ref="B51:E51"/>
    <mergeCell ref="A52:E52"/>
    <mergeCell ref="A54:G54"/>
    <mergeCell ref="A55:G55"/>
    <mergeCell ref="B56:E56"/>
    <mergeCell ref="A45:E45"/>
    <mergeCell ref="A46:G46"/>
    <mergeCell ref="B47:E47"/>
    <mergeCell ref="B50:E50"/>
    <mergeCell ref="B49:E49"/>
    <mergeCell ref="B48:E48"/>
    <mergeCell ref="B42:E42"/>
    <mergeCell ref="B43:E43"/>
    <mergeCell ref="B44:E44"/>
    <mergeCell ref="B39:E39"/>
    <mergeCell ref="B40:E40"/>
    <mergeCell ref="B41:E41"/>
    <mergeCell ref="B34:E34"/>
    <mergeCell ref="A35:E35"/>
    <mergeCell ref="A37:G37"/>
    <mergeCell ref="B38:E38"/>
    <mergeCell ref="B31:E31"/>
    <mergeCell ref="B32:E32"/>
    <mergeCell ref="B33:E33"/>
    <mergeCell ref="B28:E28"/>
    <mergeCell ref="B29:E29"/>
    <mergeCell ref="B30:E30"/>
    <mergeCell ref="A24:G24"/>
    <mergeCell ref="A25:E25"/>
    <mergeCell ref="B26:E26"/>
    <mergeCell ref="B27:E27"/>
    <mergeCell ref="B20:E20"/>
    <mergeCell ref="F20:G20"/>
    <mergeCell ref="B21:E21"/>
    <mergeCell ref="F21:G21"/>
    <mergeCell ref="B22:E22"/>
    <mergeCell ref="F22:G22"/>
    <mergeCell ref="A16:G16"/>
    <mergeCell ref="B17:E17"/>
    <mergeCell ref="F17:G17"/>
    <mergeCell ref="B18:E18"/>
    <mergeCell ref="F18:G18"/>
    <mergeCell ref="B19:E19"/>
    <mergeCell ref="F19:G19"/>
    <mergeCell ref="A5:G5"/>
    <mergeCell ref="B6:E6"/>
    <mergeCell ref="F6:G6"/>
    <mergeCell ref="B10:E10"/>
    <mergeCell ref="F10:G10"/>
    <mergeCell ref="A12:G12"/>
    <mergeCell ref="A13:E13"/>
    <mergeCell ref="A14:E14"/>
    <mergeCell ref="B7:E7"/>
    <mergeCell ref="F7:G7"/>
    <mergeCell ref="B8:E8"/>
    <mergeCell ref="F8:G8"/>
    <mergeCell ref="B9:E9"/>
    <mergeCell ref="F9:G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showGridLines="0" view="pageBreakPreview" topLeftCell="A109" zoomScale="90" zoomScaleNormal="90" zoomScaleSheetLayoutView="90" workbookViewId="0">
      <selection activeCell="G117" sqref="G117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.28515625" style="63" customWidth="1"/>
    <col min="6" max="6" width="20" style="63" customWidth="1"/>
    <col min="7" max="7" width="21.42578125" style="63" customWidth="1"/>
    <col min="8" max="8" width="18.28515625" style="63" customWidth="1"/>
    <col min="9" max="16384" width="9.140625" style="63"/>
  </cols>
  <sheetData>
    <row r="1" spans="1:11" s="14" customFormat="1" ht="15.6" customHeight="1" x14ac:dyDescent="0.25">
      <c r="A1" s="298" t="s">
        <v>655</v>
      </c>
      <c r="B1" s="298"/>
      <c r="C1" s="298"/>
      <c r="D1" s="298"/>
      <c r="E1" s="298"/>
      <c r="F1" s="298"/>
      <c r="G1" s="298"/>
      <c r="H1" s="63"/>
      <c r="I1" s="63"/>
      <c r="J1" s="63"/>
      <c r="K1" s="63"/>
    </row>
    <row r="2" spans="1:11" s="15" customFormat="1" ht="15.6" customHeight="1" x14ac:dyDescent="0.25">
      <c r="A2" s="299" t="s">
        <v>642</v>
      </c>
      <c r="B2" s="299"/>
      <c r="C2" s="299"/>
      <c r="D2" s="299"/>
      <c r="E2" s="299"/>
      <c r="F2" s="299"/>
      <c r="G2" s="299"/>
      <c r="H2" s="63"/>
      <c r="I2" s="63"/>
      <c r="J2" s="63"/>
      <c r="K2" s="63"/>
    </row>
    <row r="3" spans="1:11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  <c r="K3" s="63"/>
    </row>
    <row r="5" spans="1:11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1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1" ht="15.75" x14ac:dyDescent="0.25">
      <c r="A7" s="64" t="s">
        <v>341</v>
      </c>
      <c r="B7" s="348" t="s">
        <v>514</v>
      </c>
      <c r="C7" s="349"/>
      <c r="D7" s="349"/>
      <c r="E7" s="350"/>
      <c r="F7" s="351" t="s">
        <v>515</v>
      </c>
      <c r="G7" s="352"/>
    </row>
    <row r="8" spans="1:11" ht="15.75" x14ac:dyDescent="0.25">
      <c r="A8" s="64" t="s">
        <v>342</v>
      </c>
      <c r="B8" s="348" t="s">
        <v>516</v>
      </c>
      <c r="C8" s="349"/>
      <c r="D8" s="349"/>
      <c r="E8" s="350"/>
      <c r="F8" s="351" t="s">
        <v>705</v>
      </c>
      <c r="G8" s="352"/>
    </row>
    <row r="9" spans="1:11" ht="15.75" x14ac:dyDescent="0.25">
      <c r="A9" s="64" t="s">
        <v>343</v>
      </c>
      <c r="B9" s="348" t="s">
        <v>517</v>
      </c>
      <c r="C9" s="349"/>
      <c r="D9" s="349"/>
      <c r="E9" s="350"/>
      <c r="F9" s="351">
        <v>2018</v>
      </c>
      <c r="G9" s="352"/>
    </row>
    <row r="10" spans="1:11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11" ht="15.75" x14ac:dyDescent="0.25">
      <c r="A11" s="16"/>
      <c r="B11" s="16"/>
      <c r="C11" s="16"/>
      <c r="D11" s="16"/>
      <c r="E11" s="16"/>
      <c r="F11" s="16"/>
      <c r="G11" s="16"/>
    </row>
    <row r="12" spans="1:11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1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1" ht="15.75" x14ac:dyDescent="0.25">
      <c r="A14" s="353" t="s">
        <v>643</v>
      </c>
      <c r="B14" s="359"/>
      <c r="C14" s="359"/>
      <c r="D14" s="359"/>
      <c r="E14" s="354"/>
      <c r="F14" s="141" t="s">
        <v>633</v>
      </c>
      <c r="G14" s="64">
        <v>1</v>
      </c>
    </row>
    <row r="15" spans="1:11" ht="15.75" x14ac:dyDescent="0.25">
      <c r="A15" s="16"/>
      <c r="B15" s="16"/>
      <c r="C15" s="16"/>
      <c r="D15" s="16"/>
      <c r="E15" s="16"/>
      <c r="F15" s="16"/>
      <c r="G15" s="16"/>
    </row>
    <row r="16" spans="1:11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7" ht="15.75" x14ac:dyDescent="0.25">
      <c r="A17" s="65">
        <v>1</v>
      </c>
      <c r="B17" s="348" t="s">
        <v>526</v>
      </c>
      <c r="C17" s="349"/>
      <c r="D17" s="349"/>
      <c r="E17" s="350"/>
      <c r="F17" s="353" t="s">
        <v>643</v>
      </c>
      <c r="G17" s="354"/>
    </row>
    <row r="18" spans="1:7" ht="15.75" x14ac:dyDescent="0.25">
      <c r="A18" s="65">
        <v>2</v>
      </c>
      <c r="B18" s="348" t="s">
        <v>527</v>
      </c>
      <c r="C18" s="349"/>
      <c r="D18" s="349"/>
      <c r="E18" s="350"/>
      <c r="F18" s="353" t="s">
        <v>644</v>
      </c>
      <c r="G18" s="354"/>
    </row>
    <row r="19" spans="1:7" ht="15.75" x14ac:dyDescent="0.25">
      <c r="A19" s="65">
        <v>3</v>
      </c>
      <c r="B19" s="348" t="s">
        <v>703</v>
      </c>
      <c r="C19" s="349"/>
      <c r="D19" s="349"/>
      <c r="E19" s="350"/>
      <c r="F19" s="360">
        <v>2312.19</v>
      </c>
      <c r="G19" s="361"/>
    </row>
    <row r="20" spans="1:7" ht="15.75" x14ac:dyDescent="0.25">
      <c r="A20" s="65">
        <v>4</v>
      </c>
      <c r="B20" s="348" t="s">
        <v>529</v>
      </c>
      <c r="C20" s="349"/>
      <c r="D20" s="349"/>
      <c r="E20" s="350"/>
      <c r="F20" s="351" t="s">
        <v>643</v>
      </c>
      <c r="G20" s="352"/>
    </row>
    <row r="21" spans="1:7" ht="15.75" x14ac:dyDescent="0.25">
      <c r="A21" s="65">
        <v>5</v>
      </c>
      <c r="B21" s="348" t="s">
        <v>530</v>
      </c>
      <c r="C21" s="349"/>
      <c r="D21" s="349"/>
      <c r="E21" s="350"/>
      <c r="F21" s="351" t="s">
        <v>702</v>
      </c>
      <c r="G21" s="352"/>
    </row>
    <row r="22" spans="1:7" ht="15.75" x14ac:dyDescent="0.25">
      <c r="A22" s="65">
        <v>6</v>
      </c>
      <c r="B22" s="348" t="s">
        <v>531</v>
      </c>
      <c r="C22" s="349"/>
      <c r="D22" s="349"/>
      <c r="E22" s="350"/>
      <c r="F22" s="353" t="s">
        <v>637</v>
      </c>
      <c r="G22" s="354"/>
    </row>
    <row r="23" spans="1:7" ht="15.75" x14ac:dyDescent="0.25">
      <c r="A23" s="37"/>
      <c r="B23" s="37"/>
      <c r="C23" s="37"/>
      <c r="D23" s="37"/>
      <c r="E23" s="37"/>
      <c r="F23" s="37"/>
      <c r="G23" s="66"/>
    </row>
    <row r="24" spans="1:7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7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664</v>
      </c>
    </row>
    <row r="26" spans="1:7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</row>
    <row r="27" spans="1:7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f>F19</f>
        <v>2312.19</v>
      </c>
    </row>
    <row r="28" spans="1:7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7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</row>
    <row r="30" spans="1:7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7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7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7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7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7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2312.19</v>
      </c>
    </row>
    <row r="36" spans="1:7" ht="15.75" x14ac:dyDescent="0.25">
      <c r="A36" s="16"/>
      <c r="B36" s="16"/>
      <c r="C36" s="16"/>
      <c r="D36" s="16"/>
      <c r="E36" s="16"/>
      <c r="F36" s="16"/>
      <c r="G36" s="16"/>
    </row>
    <row r="37" spans="1:7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7" ht="15.75" x14ac:dyDescent="0.2">
      <c r="A38" s="94">
        <v>2</v>
      </c>
      <c r="B38" s="367" t="s">
        <v>552</v>
      </c>
      <c r="C38" s="368"/>
      <c r="D38" s="368"/>
      <c r="E38" s="369"/>
      <c r="F38" s="138" t="s">
        <v>631</v>
      </c>
      <c r="G38" s="161" t="s">
        <v>538</v>
      </c>
    </row>
    <row r="39" spans="1:7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81.260000000000005</v>
      </c>
    </row>
    <row r="40" spans="1:7" ht="15.75" x14ac:dyDescent="0.25">
      <c r="A40" s="68" t="s">
        <v>341</v>
      </c>
      <c r="B40" s="362" t="s">
        <v>1101</v>
      </c>
      <c r="C40" s="363"/>
      <c r="D40" s="363"/>
      <c r="E40" s="363"/>
      <c r="F40" s="170">
        <v>31.5</v>
      </c>
      <c r="G40" s="119">
        <f>TRUNC(F40*22,2)</f>
        <v>693</v>
      </c>
    </row>
    <row r="41" spans="1:7" ht="15.75" x14ac:dyDescent="0.25">
      <c r="A41" s="68" t="s">
        <v>342</v>
      </c>
      <c r="B41" s="362" t="s">
        <v>724</v>
      </c>
      <c r="C41" s="363"/>
      <c r="D41" s="363"/>
      <c r="E41" s="363"/>
      <c r="F41" s="163">
        <v>139</v>
      </c>
      <c r="G41" s="119">
        <f>TRUNC(F41,2)</f>
        <v>139</v>
      </c>
    </row>
    <row r="42" spans="1:7" ht="15.75" x14ac:dyDescent="0.25">
      <c r="A42" s="68" t="s">
        <v>343</v>
      </c>
      <c r="B42" s="362" t="s">
        <v>556</v>
      </c>
      <c r="C42" s="363"/>
      <c r="D42" s="363"/>
      <c r="E42" s="363"/>
      <c r="F42" s="430">
        <v>1.5</v>
      </c>
      <c r="G42" s="431">
        <f>TRUNC(F42,2)</f>
        <v>1.5</v>
      </c>
    </row>
    <row r="43" spans="1:7" ht="15.75" x14ac:dyDescent="0.25">
      <c r="A43" s="68" t="s">
        <v>518</v>
      </c>
      <c r="B43" s="362" t="s">
        <v>557</v>
      </c>
      <c r="C43" s="363"/>
      <c r="D43" s="363"/>
      <c r="E43" s="363"/>
      <c r="F43" s="430"/>
      <c r="G43" s="431"/>
    </row>
    <row r="44" spans="1:7" ht="15.75" x14ac:dyDescent="0.25">
      <c r="A44" s="68" t="s">
        <v>544</v>
      </c>
      <c r="B44" s="362" t="s">
        <v>549</v>
      </c>
      <c r="C44" s="363"/>
      <c r="D44" s="363"/>
      <c r="E44" s="363"/>
      <c r="F44" s="163"/>
      <c r="G44" s="119">
        <v>0</v>
      </c>
    </row>
    <row r="45" spans="1:7" ht="15.75" x14ac:dyDescent="0.25">
      <c r="A45" s="69"/>
      <c r="B45" s="432" t="s">
        <v>725</v>
      </c>
      <c r="C45" s="433"/>
      <c r="D45" s="433"/>
      <c r="E45" s="433"/>
      <c r="F45" s="164">
        <v>9.9</v>
      </c>
      <c r="G45" s="119">
        <f>TRUNC(F45,2)</f>
        <v>9.9</v>
      </c>
    </row>
    <row r="46" spans="1:7" ht="15.75" x14ac:dyDescent="0.2">
      <c r="A46" s="434" t="s">
        <v>558</v>
      </c>
      <c r="B46" s="435"/>
      <c r="C46" s="435"/>
      <c r="D46" s="435"/>
      <c r="E46" s="436"/>
      <c r="F46" s="165"/>
      <c r="G46" s="93">
        <f>SUM(G39:G45)</f>
        <v>924.66</v>
      </c>
    </row>
    <row r="47" spans="1:7" ht="15.75" x14ac:dyDescent="0.2">
      <c r="A47" s="383" t="s">
        <v>1169</v>
      </c>
      <c r="B47" s="384"/>
      <c r="C47" s="384"/>
      <c r="D47" s="384"/>
      <c r="E47" s="384"/>
      <c r="F47" s="384"/>
      <c r="G47" s="385"/>
    </row>
    <row r="48" spans="1:7" ht="14.25" customHeight="1" x14ac:dyDescent="0.2">
      <c r="A48" s="95">
        <v>3</v>
      </c>
      <c r="B48" s="367" t="s">
        <v>559</v>
      </c>
      <c r="C48" s="368"/>
      <c r="D48" s="368"/>
      <c r="E48" s="369"/>
      <c r="F48" s="155"/>
      <c r="G48" s="143" t="s">
        <v>538</v>
      </c>
    </row>
    <row r="49" spans="1:7" ht="15.75" x14ac:dyDescent="0.25">
      <c r="A49" s="70" t="s">
        <v>344</v>
      </c>
      <c r="B49" s="389" t="s">
        <v>744</v>
      </c>
      <c r="C49" s="371"/>
      <c r="D49" s="371"/>
      <c r="E49" s="374"/>
      <c r="F49" s="156"/>
      <c r="G49" s="267">
        <f>'ANEXO IV'!F80</f>
        <v>31.11</v>
      </c>
    </row>
    <row r="50" spans="1:7" ht="15.75" x14ac:dyDescent="0.25">
      <c r="A50" s="145" t="s">
        <v>341</v>
      </c>
      <c r="B50" s="329" t="s">
        <v>1166</v>
      </c>
      <c r="C50" s="330"/>
      <c r="D50" s="330"/>
      <c r="E50" s="331"/>
      <c r="F50" s="199"/>
      <c r="G50" s="286">
        <f>'ANEXO IV'!F128</f>
        <v>30.92</v>
      </c>
    </row>
    <row r="51" spans="1:7" ht="15.75" x14ac:dyDescent="0.25">
      <c r="A51" s="145" t="s">
        <v>342</v>
      </c>
      <c r="B51" s="329" t="s">
        <v>784</v>
      </c>
      <c r="C51" s="330"/>
      <c r="D51" s="330"/>
      <c r="E51" s="331"/>
      <c r="F51" s="199"/>
      <c r="G51" s="286">
        <f>'ANEXO IV'!F140</f>
        <v>35.49</v>
      </c>
    </row>
    <row r="52" spans="1:7" ht="15.75" x14ac:dyDescent="0.25">
      <c r="A52" s="266" t="s">
        <v>343</v>
      </c>
      <c r="B52" s="306" t="s">
        <v>549</v>
      </c>
      <c r="C52" s="307"/>
      <c r="D52" s="307"/>
      <c r="E52" s="308"/>
      <c r="F52" s="157"/>
      <c r="G52" s="123"/>
    </row>
    <row r="53" spans="1:7" ht="15.75" x14ac:dyDescent="0.25">
      <c r="A53" s="380" t="s">
        <v>560</v>
      </c>
      <c r="B53" s="415"/>
      <c r="C53" s="415"/>
      <c r="D53" s="415"/>
      <c r="E53" s="416"/>
      <c r="F53" s="158"/>
      <c r="G53" s="107">
        <f>SUM(G49:G52)</f>
        <v>97.52000000000001</v>
      </c>
    </row>
    <row r="54" spans="1:7" ht="15.75" x14ac:dyDescent="0.25">
      <c r="A54" s="16"/>
      <c r="B54" s="16"/>
      <c r="C54" s="16"/>
      <c r="D54" s="16"/>
      <c r="E54" s="16"/>
      <c r="F54" s="16"/>
      <c r="G54" s="16"/>
    </row>
    <row r="55" spans="1:7" ht="15.75" x14ac:dyDescent="0.2">
      <c r="A55" s="383" t="s">
        <v>561</v>
      </c>
      <c r="B55" s="384"/>
      <c r="C55" s="384"/>
      <c r="D55" s="384"/>
      <c r="E55" s="384"/>
      <c r="F55" s="384"/>
      <c r="G55" s="385"/>
    </row>
    <row r="56" spans="1:7" ht="15.75" x14ac:dyDescent="0.2">
      <c r="A56" s="386" t="s">
        <v>562</v>
      </c>
      <c r="B56" s="387"/>
      <c r="C56" s="368"/>
      <c r="D56" s="368"/>
      <c r="E56" s="368"/>
      <c r="F56" s="368"/>
      <c r="G56" s="388"/>
    </row>
    <row r="57" spans="1:7" ht="15.75" x14ac:dyDescent="0.2">
      <c r="A57" s="94" t="s">
        <v>563</v>
      </c>
      <c r="B57" s="367" t="s">
        <v>564</v>
      </c>
      <c r="C57" s="368"/>
      <c r="D57" s="368"/>
      <c r="E57" s="369"/>
      <c r="F57" s="139" t="s">
        <v>565</v>
      </c>
      <c r="G57" s="97" t="s">
        <v>538</v>
      </c>
    </row>
    <row r="58" spans="1:7" ht="15.75" x14ac:dyDescent="0.2">
      <c r="A58" s="71" t="s">
        <v>344</v>
      </c>
      <c r="B58" s="397" t="s">
        <v>566</v>
      </c>
      <c r="C58" s="398"/>
      <c r="D58" s="398"/>
      <c r="E58" s="398"/>
      <c r="F58" s="150">
        <v>0.2</v>
      </c>
      <c r="G58" s="191">
        <f>TRUNC($G$35*F58,2)</f>
        <v>462.43</v>
      </c>
    </row>
    <row r="59" spans="1:7" ht="15.75" x14ac:dyDescent="0.2">
      <c r="A59" s="73" t="s">
        <v>341</v>
      </c>
      <c r="B59" s="390" t="s">
        <v>567</v>
      </c>
      <c r="C59" s="391"/>
      <c r="D59" s="391"/>
      <c r="E59" s="391"/>
      <c r="F59" s="151">
        <v>1.4999999999999999E-2</v>
      </c>
      <c r="G59" s="192">
        <f t="shared" ref="G59:G65" si="0">TRUNC($G$35*F59,2)</f>
        <v>34.68</v>
      </c>
    </row>
    <row r="60" spans="1:7" ht="15.75" x14ac:dyDescent="0.2">
      <c r="A60" s="73" t="s">
        <v>342</v>
      </c>
      <c r="B60" s="390" t="s">
        <v>568</v>
      </c>
      <c r="C60" s="391"/>
      <c r="D60" s="391"/>
      <c r="E60" s="391"/>
      <c r="F60" s="151">
        <v>0.01</v>
      </c>
      <c r="G60" s="192">
        <f t="shared" si="0"/>
        <v>23.12</v>
      </c>
    </row>
    <row r="61" spans="1:7" ht="15.75" x14ac:dyDescent="0.2">
      <c r="A61" s="73" t="s">
        <v>343</v>
      </c>
      <c r="B61" s="390" t="s">
        <v>569</v>
      </c>
      <c r="C61" s="391"/>
      <c r="D61" s="391"/>
      <c r="E61" s="391"/>
      <c r="F61" s="151">
        <v>2E-3</v>
      </c>
      <c r="G61" s="192">
        <f t="shared" si="0"/>
        <v>4.62</v>
      </c>
    </row>
    <row r="62" spans="1:7" ht="15.75" x14ac:dyDescent="0.2">
      <c r="A62" s="73" t="s">
        <v>518</v>
      </c>
      <c r="B62" s="390" t="s">
        <v>570</v>
      </c>
      <c r="C62" s="391"/>
      <c r="D62" s="391"/>
      <c r="E62" s="391"/>
      <c r="F62" s="151">
        <v>2.5000000000000001E-2</v>
      </c>
      <c r="G62" s="192">
        <f t="shared" si="0"/>
        <v>57.8</v>
      </c>
    </row>
    <row r="63" spans="1:7" ht="15.75" x14ac:dyDescent="0.2">
      <c r="A63" s="73" t="s">
        <v>544</v>
      </c>
      <c r="B63" s="390" t="s">
        <v>571</v>
      </c>
      <c r="C63" s="391"/>
      <c r="D63" s="391"/>
      <c r="E63" s="391"/>
      <c r="F63" s="151">
        <v>0.08</v>
      </c>
      <c r="G63" s="192">
        <f t="shared" si="0"/>
        <v>184.97</v>
      </c>
    </row>
    <row r="64" spans="1:7" ht="15.75" x14ac:dyDescent="0.2">
      <c r="A64" s="73" t="s">
        <v>546</v>
      </c>
      <c r="B64" s="390" t="s">
        <v>572</v>
      </c>
      <c r="C64" s="391"/>
      <c r="D64" s="391"/>
      <c r="E64" s="391"/>
      <c r="F64" s="151">
        <v>0.03</v>
      </c>
      <c r="G64" s="192">
        <f t="shared" si="0"/>
        <v>69.36</v>
      </c>
    </row>
    <row r="65" spans="1:7" ht="15.75" x14ac:dyDescent="0.2">
      <c r="A65" s="75" t="s">
        <v>548</v>
      </c>
      <c r="B65" s="392" t="s">
        <v>573</v>
      </c>
      <c r="C65" s="393"/>
      <c r="D65" s="393"/>
      <c r="E65" s="393"/>
      <c r="F65" s="152">
        <v>6.0000000000000001E-3</v>
      </c>
      <c r="G65" s="193">
        <f t="shared" si="0"/>
        <v>13.87</v>
      </c>
    </row>
    <row r="66" spans="1:7" ht="15.75" x14ac:dyDescent="0.2">
      <c r="A66" s="394" t="s">
        <v>574</v>
      </c>
      <c r="B66" s="395"/>
      <c r="C66" s="395"/>
      <c r="D66" s="395"/>
      <c r="E66" s="396"/>
      <c r="F66" s="153">
        <f>SUM(F58:F65)</f>
        <v>0.3680000000000001</v>
      </c>
      <c r="G66" s="77">
        <f>SUM(G58:G65)</f>
        <v>850.85</v>
      </c>
    </row>
    <row r="67" spans="1:7" ht="15.75" x14ac:dyDescent="0.2">
      <c r="A67" s="386" t="s">
        <v>575</v>
      </c>
      <c r="B67" s="387"/>
      <c r="C67" s="399"/>
      <c r="D67" s="399"/>
      <c r="E67" s="399"/>
      <c r="F67" s="399"/>
      <c r="G67" s="388"/>
    </row>
    <row r="68" spans="1:7" ht="15.75" x14ac:dyDescent="0.2">
      <c r="A68" s="98" t="s">
        <v>576</v>
      </c>
      <c r="B68" s="367" t="s">
        <v>577</v>
      </c>
      <c r="C68" s="368"/>
      <c r="D68" s="368"/>
      <c r="E68" s="369"/>
      <c r="F68" s="139" t="s">
        <v>565</v>
      </c>
      <c r="G68" s="99" t="s">
        <v>538</v>
      </c>
    </row>
    <row r="69" spans="1:7" ht="15.75" x14ac:dyDescent="0.2">
      <c r="A69" s="71" t="s">
        <v>344</v>
      </c>
      <c r="B69" s="397" t="s">
        <v>578</v>
      </c>
      <c r="C69" s="398"/>
      <c r="D69" s="398"/>
      <c r="E69" s="398"/>
      <c r="F69" s="146">
        <f>1/12</f>
        <v>8.3333333333333329E-2</v>
      </c>
      <c r="G69" s="191">
        <f>TRUNC($G$35*F69,2)</f>
        <v>192.68</v>
      </c>
    </row>
    <row r="70" spans="1:7" ht="15.75" x14ac:dyDescent="0.2">
      <c r="A70" s="73" t="s">
        <v>341</v>
      </c>
      <c r="B70" s="392" t="s">
        <v>579</v>
      </c>
      <c r="C70" s="393"/>
      <c r="D70" s="393"/>
      <c r="E70" s="393"/>
      <c r="F70" s="148">
        <f>1/12*1/3</f>
        <v>2.7777777777777776E-2</v>
      </c>
      <c r="G70" s="192">
        <f t="shared" ref="G70:G72" si="1">TRUNC($G$35*F70,2)</f>
        <v>64.22</v>
      </c>
    </row>
    <row r="71" spans="1:7" ht="15.75" x14ac:dyDescent="0.2">
      <c r="A71" s="394" t="s">
        <v>580</v>
      </c>
      <c r="B71" s="395"/>
      <c r="C71" s="395"/>
      <c r="D71" s="395"/>
      <c r="E71" s="396"/>
      <c r="F71" s="153">
        <f>SUM(F69:F70)</f>
        <v>0.1111111111111111</v>
      </c>
      <c r="G71" s="78">
        <f>SUM(G69:G70)</f>
        <v>256.89999999999998</v>
      </c>
    </row>
    <row r="72" spans="1:7" ht="30" customHeight="1" x14ac:dyDescent="0.2">
      <c r="A72" s="65" t="s">
        <v>342</v>
      </c>
      <c r="B72" s="404" t="s">
        <v>581</v>
      </c>
      <c r="C72" s="405"/>
      <c r="D72" s="405"/>
      <c r="E72" s="406"/>
      <c r="F72" s="154">
        <f>F66*F71</f>
        <v>4.0888888888888898E-2</v>
      </c>
      <c r="G72" s="192">
        <f t="shared" si="1"/>
        <v>94.54</v>
      </c>
    </row>
    <row r="73" spans="1:7" ht="15.75" x14ac:dyDescent="0.2">
      <c r="A73" s="394" t="s">
        <v>582</v>
      </c>
      <c r="B73" s="395"/>
      <c r="C73" s="395"/>
      <c r="D73" s="395"/>
      <c r="E73" s="396"/>
      <c r="F73" s="153">
        <f>F71+F72</f>
        <v>0.152</v>
      </c>
      <c r="G73" s="78">
        <f>SUM(G71:G72)</f>
        <v>351.44</v>
      </c>
    </row>
    <row r="74" spans="1:7" ht="15.75" x14ac:dyDescent="0.2">
      <c r="A74" s="386" t="s">
        <v>583</v>
      </c>
      <c r="B74" s="387"/>
      <c r="C74" s="399"/>
      <c r="D74" s="399"/>
      <c r="E74" s="399"/>
      <c r="F74" s="399"/>
      <c r="G74" s="388"/>
    </row>
    <row r="75" spans="1:7" ht="15.75" x14ac:dyDescent="0.2">
      <c r="A75" s="100" t="s">
        <v>584</v>
      </c>
      <c r="B75" s="386" t="s">
        <v>585</v>
      </c>
      <c r="C75" s="387"/>
      <c r="D75" s="387"/>
      <c r="E75" s="388"/>
      <c r="F75" s="138" t="s">
        <v>565</v>
      </c>
      <c r="G75" s="99" t="s">
        <v>538</v>
      </c>
    </row>
    <row r="76" spans="1:7" ht="73.5" customHeight="1" x14ac:dyDescent="0.2">
      <c r="A76" s="80" t="s">
        <v>344</v>
      </c>
      <c r="B76" s="400" t="s">
        <v>586</v>
      </c>
      <c r="C76" s="401"/>
      <c r="D76" s="401"/>
      <c r="E76" s="401"/>
      <c r="F76" s="150">
        <f>(1+1/3)/12*0.005*4/12</f>
        <v>1.8518518518518518E-4</v>
      </c>
      <c r="G76" s="191">
        <f t="shared" ref="G76:G77" si="2">TRUNC($G$35*F76,2)</f>
        <v>0.42</v>
      </c>
    </row>
    <row r="77" spans="1:7" ht="30" customHeight="1" x14ac:dyDescent="0.2">
      <c r="A77" s="81" t="s">
        <v>341</v>
      </c>
      <c r="B77" s="402" t="s">
        <v>587</v>
      </c>
      <c r="C77" s="403"/>
      <c r="D77" s="403"/>
      <c r="E77" s="403"/>
      <c r="F77" s="152">
        <f>F66*F76</f>
        <v>6.8148148148148167E-5</v>
      </c>
      <c r="G77" s="193">
        <f t="shared" si="2"/>
        <v>0.15</v>
      </c>
    </row>
    <row r="78" spans="1:7" ht="15.75" x14ac:dyDescent="0.2">
      <c r="A78" s="394" t="s">
        <v>588</v>
      </c>
      <c r="B78" s="395"/>
      <c r="C78" s="395"/>
      <c r="D78" s="395"/>
      <c r="E78" s="396"/>
      <c r="F78" s="153">
        <f>SUM(F76:F77)</f>
        <v>2.5333333333333333E-4</v>
      </c>
      <c r="G78" s="77">
        <f>SUM(G76:G77)</f>
        <v>0.56999999999999995</v>
      </c>
    </row>
    <row r="79" spans="1:7" ht="15.75" x14ac:dyDescent="0.2">
      <c r="A79" s="386" t="s">
        <v>589</v>
      </c>
      <c r="B79" s="387"/>
      <c r="C79" s="399"/>
      <c r="D79" s="399"/>
      <c r="E79" s="399"/>
      <c r="F79" s="399"/>
      <c r="G79" s="388"/>
    </row>
    <row r="80" spans="1:7" ht="15.75" x14ac:dyDescent="0.2">
      <c r="A80" s="98" t="s">
        <v>590</v>
      </c>
      <c r="B80" s="386" t="s">
        <v>591</v>
      </c>
      <c r="C80" s="387"/>
      <c r="D80" s="387"/>
      <c r="E80" s="388"/>
      <c r="F80" s="138" t="s">
        <v>565</v>
      </c>
      <c r="G80" s="99" t="s">
        <v>538</v>
      </c>
    </row>
    <row r="81" spans="1:7" ht="15.75" x14ac:dyDescent="0.2">
      <c r="A81" s="80" t="s">
        <v>344</v>
      </c>
      <c r="B81" s="400" t="s">
        <v>592</v>
      </c>
      <c r="C81" s="401"/>
      <c r="D81" s="401"/>
      <c r="E81" s="401"/>
      <c r="F81" s="150">
        <f>1/12*0.1</f>
        <v>8.3333333333333332E-3</v>
      </c>
      <c r="G81" s="191">
        <f t="shared" ref="G81:G86" si="3">TRUNC($G$35*F81,2)</f>
        <v>19.260000000000002</v>
      </c>
    </row>
    <row r="82" spans="1:7" ht="15.75" x14ac:dyDescent="0.2">
      <c r="A82" s="79" t="s">
        <v>341</v>
      </c>
      <c r="B82" s="407" t="s">
        <v>593</v>
      </c>
      <c r="C82" s="408"/>
      <c r="D82" s="408"/>
      <c r="E82" s="408"/>
      <c r="F82" s="151">
        <f>F63*F81</f>
        <v>6.6666666666666664E-4</v>
      </c>
      <c r="G82" s="192">
        <f t="shared" si="3"/>
        <v>1.54</v>
      </c>
    </row>
    <row r="83" spans="1:7" ht="15.75" x14ac:dyDescent="0.2">
      <c r="A83" s="79" t="s">
        <v>342</v>
      </c>
      <c r="B83" s="407" t="s">
        <v>594</v>
      </c>
      <c r="C83" s="408"/>
      <c r="D83" s="408"/>
      <c r="E83" s="408"/>
      <c r="F83" s="151">
        <f>0.4*F63*0.1</f>
        <v>3.2000000000000002E-3</v>
      </c>
      <c r="G83" s="192">
        <f t="shared" si="3"/>
        <v>7.39</v>
      </c>
    </row>
    <row r="84" spans="1:7" ht="45.75" customHeight="1" x14ac:dyDescent="0.2">
      <c r="A84" s="79" t="s">
        <v>343</v>
      </c>
      <c r="B84" s="407" t="s">
        <v>595</v>
      </c>
      <c r="C84" s="408"/>
      <c r="D84" s="408"/>
      <c r="E84" s="408"/>
      <c r="F84" s="151">
        <f>1/30/12*7</f>
        <v>1.9444444444444445E-2</v>
      </c>
      <c r="G84" s="192">
        <f t="shared" si="3"/>
        <v>44.95</v>
      </c>
    </row>
    <row r="85" spans="1:7" ht="15.75" x14ac:dyDescent="0.2">
      <c r="A85" s="79" t="s">
        <v>518</v>
      </c>
      <c r="B85" s="407" t="s">
        <v>596</v>
      </c>
      <c r="C85" s="408"/>
      <c r="D85" s="408"/>
      <c r="E85" s="408"/>
      <c r="F85" s="151">
        <f>F66*F84</f>
        <v>7.1555555555555574E-3</v>
      </c>
      <c r="G85" s="192">
        <f t="shared" si="3"/>
        <v>16.54</v>
      </c>
    </row>
    <row r="86" spans="1:7" ht="15.75" x14ac:dyDescent="0.2">
      <c r="A86" s="79" t="s">
        <v>544</v>
      </c>
      <c r="B86" s="402" t="s">
        <v>597</v>
      </c>
      <c r="C86" s="403"/>
      <c r="D86" s="403"/>
      <c r="E86" s="403"/>
      <c r="F86" s="152">
        <v>4.3499999999999997E-2</v>
      </c>
      <c r="G86" s="193">
        <f t="shared" si="3"/>
        <v>100.58</v>
      </c>
    </row>
    <row r="87" spans="1:7" ht="15.75" x14ac:dyDescent="0.25">
      <c r="A87" s="409" t="s">
        <v>598</v>
      </c>
      <c r="B87" s="410"/>
      <c r="C87" s="410"/>
      <c r="D87" s="410"/>
      <c r="E87" s="411"/>
      <c r="F87" s="153">
        <f>SUM(F81:F86)</f>
        <v>8.2299999999999998E-2</v>
      </c>
      <c r="G87" s="78">
        <f>SUM(G81:G86)</f>
        <v>190.26</v>
      </c>
    </row>
    <row r="88" spans="1:7" ht="15.75" x14ac:dyDescent="0.25">
      <c r="A88" s="16"/>
      <c r="B88" s="16"/>
      <c r="C88" s="16"/>
      <c r="D88" s="16"/>
      <c r="E88" s="16"/>
      <c r="F88" s="16"/>
      <c r="G88" s="16"/>
    </row>
    <row r="89" spans="1:7" ht="15.75" x14ac:dyDescent="0.2">
      <c r="A89" s="386" t="s">
        <v>599</v>
      </c>
      <c r="B89" s="387"/>
      <c r="C89" s="387"/>
      <c r="D89" s="387"/>
      <c r="E89" s="387"/>
      <c r="F89" s="387"/>
      <c r="G89" s="388"/>
    </row>
    <row r="90" spans="1:7" ht="15.75" x14ac:dyDescent="0.2">
      <c r="A90" s="98" t="s">
        <v>600</v>
      </c>
      <c r="B90" s="367" t="s">
        <v>601</v>
      </c>
      <c r="C90" s="368"/>
      <c r="D90" s="368"/>
      <c r="E90" s="369"/>
      <c r="F90" s="138" t="s">
        <v>565</v>
      </c>
      <c r="G90" s="99" t="s">
        <v>538</v>
      </c>
    </row>
    <row r="91" spans="1:7" ht="15.75" x14ac:dyDescent="0.2">
      <c r="A91" s="71" t="s">
        <v>344</v>
      </c>
      <c r="B91" s="397" t="s">
        <v>602</v>
      </c>
      <c r="C91" s="398"/>
      <c r="D91" s="398"/>
      <c r="E91" s="398"/>
      <c r="F91" s="150">
        <f>1/12</f>
        <v>8.3333333333333329E-2</v>
      </c>
      <c r="G91" s="191">
        <f t="shared" ref="G91:G98" si="4">TRUNC($G$35*F91,2)</f>
        <v>192.68</v>
      </c>
    </row>
    <row r="92" spans="1:7" ht="15.75" x14ac:dyDescent="0.2">
      <c r="A92" s="73" t="s">
        <v>341</v>
      </c>
      <c r="B92" s="390" t="s">
        <v>603</v>
      </c>
      <c r="C92" s="391"/>
      <c r="D92" s="391"/>
      <c r="E92" s="391"/>
      <c r="F92" s="151">
        <f>1/30/12*5</f>
        <v>1.388888888888889E-2</v>
      </c>
      <c r="G92" s="192">
        <f t="shared" si="4"/>
        <v>32.11</v>
      </c>
    </row>
    <row r="93" spans="1:7" ht="15.75" x14ac:dyDescent="0.2">
      <c r="A93" s="73" t="s">
        <v>342</v>
      </c>
      <c r="B93" s="390" t="s">
        <v>604</v>
      </c>
      <c r="C93" s="391"/>
      <c r="D93" s="391"/>
      <c r="E93" s="391"/>
      <c r="F93" s="151">
        <f>1/30/12*5*0.05</f>
        <v>6.9444444444444458E-4</v>
      </c>
      <c r="G93" s="192">
        <f t="shared" si="4"/>
        <v>1.6</v>
      </c>
    </row>
    <row r="94" spans="1:7" ht="15.75" x14ac:dyDescent="0.2">
      <c r="A94" s="73" t="s">
        <v>343</v>
      </c>
      <c r="B94" s="390" t="s">
        <v>605</v>
      </c>
      <c r="C94" s="391"/>
      <c r="D94" s="391"/>
      <c r="E94" s="391"/>
      <c r="F94" s="151">
        <f>1/30/12*3</f>
        <v>8.3333333333333332E-3</v>
      </c>
      <c r="G94" s="192">
        <f t="shared" si="4"/>
        <v>19.260000000000002</v>
      </c>
    </row>
    <row r="95" spans="1:7" ht="15.75" x14ac:dyDescent="0.2">
      <c r="A95" s="73" t="s">
        <v>518</v>
      </c>
      <c r="B95" s="390" t="s">
        <v>606</v>
      </c>
      <c r="C95" s="391"/>
      <c r="D95" s="391"/>
      <c r="E95" s="391"/>
      <c r="F95" s="151">
        <f>1/30/12*1</f>
        <v>2.7777777777777779E-3</v>
      </c>
      <c r="G95" s="192">
        <f t="shared" si="4"/>
        <v>6.42</v>
      </c>
    </row>
    <row r="96" spans="1:7" ht="15.75" x14ac:dyDescent="0.2">
      <c r="A96" s="75" t="s">
        <v>544</v>
      </c>
      <c r="B96" s="392" t="s">
        <v>549</v>
      </c>
      <c r="C96" s="393"/>
      <c r="D96" s="393"/>
      <c r="E96" s="393"/>
      <c r="F96" s="152"/>
      <c r="G96" s="193">
        <f t="shared" si="4"/>
        <v>0</v>
      </c>
    </row>
    <row r="97" spans="1:7" ht="15.75" x14ac:dyDescent="0.2">
      <c r="A97" s="394" t="s">
        <v>580</v>
      </c>
      <c r="B97" s="395"/>
      <c r="C97" s="395"/>
      <c r="D97" s="395"/>
      <c r="E97" s="396"/>
      <c r="F97" s="153">
        <f>SUM(F91:F96)</f>
        <v>0.10902777777777778</v>
      </c>
      <c r="G97" s="77">
        <f>SUM(G91:G96)</f>
        <v>252.07</v>
      </c>
    </row>
    <row r="98" spans="1:7" ht="31.5" customHeight="1" x14ac:dyDescent="0.2">
      <c r="A98" s="81" t="s">
        <v>546</v>
      </c>
      <c r="B98" s="404" t="s">
        <v>607</v>
      </c>
      <c r="C98" s="405"/>
      <c r="D98" s="405"/>
      <c r="E98" s="406"/>
      <c r="F98" s="154">
        <f>F66*F97</f>
        <v>4.0122222222222233E-2</v>
      </c>
      <c r="G98" s="192">
        <f t="shared" si="4"/>
        <v>92.77</v>
      </c>
    </row>
    <row r="99" spans="1:7" ht="15" customHeight="1" x14ac:dyDescent="0.2">
      <c r="A99" s="394" t="s">
        <v>608</v>
      </c>
      <c r="B99" s="395"/>
      <c r="C99" s="395"/>
      <c r="D99" s="395"/>
      <c r="E99" s="396"/>
      <c r="F99" s="153">
        <f>F97+F98</f>
        <v>0.14915</v>
      </c>
      <c r="G99" s="78">
        <f>SUM(G97:G98)</f>
        <v>344.84</v>
      </c>
    </row>
    <row r="100" spans="1:7" ht="15.75" x14ac:dyDescent="0.25">
      <c r="A100" s="16"/>
      <c r="B100" s="16"/>
      <c r="C100" s="16"/>
      <c r="D100" s="16"/>
      <c r="E100" s="16"/>
      <c r="F100" s="16"/>
      <c r="G100" s="16"/>
    </row>
    <row r="101" spans="1:7" ht="15.75" x14ac:dyDescent="0.2">
      <c r="A101" s="383" t="s">
        <v>609</v>
      </c>
      <c r="B101" s="384"/>
      <c r="C101" s="417"/>
      <c r="D101" s="417"/>
      <c r="E101" s="417"/>
      <c r="F101" s="417"/>
      <c r="G101" s="385"/>
    </row>
    <row r="102" spans="1:7" ht="15.75" x14ac:dyDescent="0.2">
      <c r="A102" s="386" t="s">
        <v>610</v>
      </c>
      <c r="B102" s="368"/>
      <c r="C102" s="368"/>
      <c r="D102" s="368"/>
      <c r="E102" s="369"/>
      <c r="F102" s="169" t="s">
        <v>565</v>
      </c>
      <c r="G102" s="97" t="s">
        <v>538</v>
      </c>
    </row>
    <row r="103" spans="1:7" ht="15.75" x14ac:dyDescent="0.2">
      <c r="A103" s="71" t="s">
        <v>563</v>
      </c>
      <c r="B103" s="397" t="s">
        <v>611</v>
      </c>
      <c r="C103" s="398"/>
      <c r="D103" s="398"/>
      <c r="E103" s="398"/>
      <c r="F103" s="146">
        <f>F66</f>
        <v>0.3680000000000001</v>
      </c>
      <c r="G103" s="72">
        <f>G66</f>
        <v>850.85</v>
      </c>
    </row>
    <row r="104" spans="1:7" ht="15.75" x14ac:dyDescent="0.2">
      <c r="A104" s="73" t="s">
        <v>576</v>
      </c>
      <c r="B104" s="390" t="s">
        <v>564</v>
      </c>
      <c r="C104" s="391"/>
      <c r="D104" s="391"/>
      <c r="E104" s="391"/>
      <c r="F104" s="147">
        <f>F73</f>
        <v>0.152</v>
      </c>
      <c r="G104" s="74">
        <f>G73</f>
        <v>351.44</v>
      </c>
    </row>
    <row r="105" spans="1:7" ht="15.75" x14ac:dyDescent="0.2">
      <c r="A105" s="73" t="s">
        <v>584</v>
      </c>
      <c r="B105" s="390" t="s">
        <v>585</v>
      </c>
      <c r="C105" s="391"/>
      <c r="D105" s="391"/>
      <c r="E105" s="391"/>
      <c r="F105" s="147">
        <f>F78</f>
        <v>2.5333333333333333E-4</v>
      </c>
      <c r="G105" s="74">
        <f>G78</f>
        <v>0.56999999999999995</v>
      </c>
    </row>
    <row r="106" spans="1:7" ht="15.75" x14ac:dyDescent="0.2">
      <c r="A106" s="73" t="s">
        <v>590</v>
      </c>
      <c r="B106" s="390" t="s">
        <v>612</v>
      </c>
      <c r="C106" s="391"/>
      <c r="D106" s="391"/>
      <c r="E106" s="391"/>
      <c r="F106" s="147">
        <f>F87</f>
        <v>8.2299999999999998E-2</v>
      </c>
      <c r="G106" s="74">
        <f>G87</f>
        <v>190.26</v>
      </c>
    </row>
    <row r="107" spans="1:7" ht="15.75" x14ac:dyDescent="0.2">
      <c r="A107" s="73" t="s">
        <v>600</v>
      </c>
      <c r="B107" s="390" t="s">
        <v>613</v>
      </c>
      <c r="C107" s="391"/>
      <c r="D107" s="391"/>
      <c r="E107" s="391"/>
      <c r="F107" s="147">
        <f>F99</f>
        <v>0.14915</v>
      </c>
      <c r="G107" s="74">
        <f>G99</f>
        <v>344.84</v>
      </c>
    </row>
    <row r="108" spans="1:7" ht="15.75" x14ac:dyDescent="0.2">
      <c r="A108" s="75" t="s">
        <v>614</v>
      </c>
      <c r="B108" s="392" t="s">
        <v>549</v>
      </c>
      <c r="C108" s="393"/>
      <c r="D108" s="393"/>
      <c r="E108" s="393"/>
      <c r="F108" s="148"/>
      <c r="G108" s="76"/>
    </row>
    <row r="109" spans="1:7" ht="15.75" x14ac:dyDescent="0.25">
      <c r="A109" s="380" t="s">
        <v>615</v>
      </c>
      <c r="B109" s="415"/>
      <c r="C109" s="415"/>
      <c r="D109" s="415"/>
      <c r="E109" s="416"/>
      <c r="F109" s="149">
        <f>SUM(F103:F108)</f>
        <v>0.7517033333333335</v>
      </c>
      <c r="G109" s="105">
        <f>SUM(G103:G108)</f>
        <v>1737.9599999999998</v>
      </c>
    </row>
    <row r="110" spans="1:7" ht="15.75" x14ac:dyDescent="0.25">
      <c r="A110" s="16"/>
      <c r="B110" s="16"/>
      <c r="C110" s="16"/>
      <c r="D110" s="16"/>
      <c r="E110" s="16"/>
      <c r="F110" s="16"/>
      <c r="G110" s="16"/>
    </row>
    <row r="111" spans="1:7" ht="15.75" x14ac:dyDescent="0.2">
      <c r="A111" s="394" t="s">
        <v>723</v>
      </c>
      <c r="B111" s="395"/>
      <c r="C111" s="395"/>
      <c r="D111" s="395"/>
      <c r="E111" s="395"/>
      <c r="F111" s="395"/>
      <c r="G111" s="82">
        <f>G35+G46+G53+G109</f>
        <v>5072.33</v>
      </c>
    </row>
    <row r="113" spans="1:7" ht="15.75" x14ac:dyDescent="0.2">
      <c r="A113" s="383" t="s">
        <v>765</v>
      </c>
      <c r="B113" s="384"/>
      <c r="C113" s="384"/>
      <c r="D113" s="384"/>
      <c r="E113" s="384"/>
      <c r="F113" s="384"/>
      <c r="G113" s="385"/>
    </row>
    <row r="114" spans="1:7" ht="15.75" x14ac:dyDescent="0.2">
      <c r="A114" s="95">
        <v>5</v>
      </c>
      <c r="B114" s="418" t="s">
        <v>617</v>
      </c>
      <c r="C114" s="419"/>
      <c r="D114" s="419"/>
      <c r="E114" s="420"/>
      <c r="F114" s="101" t="s">
        <v>565</v>
      </c>
      <c r="G114" s="102" t="s">
        <v>538</v>
      </c>
    </row>
    <row r="115" spans="1:7" ht="15.75" x14ac:dyDescent="0.25">
      <c r="A115" s="70" t="s">
        <v>344</v>
      </c>
      <c r="B115" s="326" t="s">
        <v>618</v>
      </c>
      <c r="C115" s="327"/>
      <c r="D115" s="327"/>
      <c r="E115" s="328"/>
      <c r="F115" s="173">
        <v>0.05</v>
      </c>
      <c r="G115" s="172">
        <f>TRUNC(F115*G111,2)</f>
        <v>253.61</v>
      </c>
    </row>
    <row r="116" spans="1:7" ht="15.75" x14ac:dyDescent="0.25">
      <c r="A116" s="145" t="s">
        <v>341</v>
      </c>
      <c r="B116" s="329" t="s">
        <v>619</v>
      </c>
      <c r="C116" s="330"/>
      <c r="D116" s="330"/>
      <c r="E116" s="331"/>
      <c r="F116" s="174">
        <v>5.2999999999999999E-2</v>
      </c>
      <c r="G116" s="83">
        <f>TRUNC(F116*(G111+G115),2)</f>
        <v>282.27</v>
      </c>
    </row>
    <row r="117" spans="1:7" ht="15.75" x14ac:dyDescent="0.25">
      <c r="A117" s="145" t="s">
        <v>342</v>
      </c>
      <c r="B117" s="329" t="s">
        <v>620</v>
      </c>
      <c r="C117" s="330"/>
      <c r="D117" s="330"/>
      <c r="E117" s="331"/>
      <c r="F117" s="124">
        <f>SUM(F118:F121)</f>
        <v>0.14250000000000002</v>
      </c>
      <c r="G117" s="83">
        <f>TRUNC(((G111+G115+G116)/(1-F117))*F117,2)</f>
        <v>931.97</v>
      </c>
    </row>
    <row r="118" spans="1:7" ht="15.75" x14ac:dyDescent="0.25">
      <c r="A118" s="145"/>
      <c r="B118" s="329" t="s">
        <v>621</v>
      </c>
      <c r="C118" s="330"/>
      <c r="D118" s="330"/>
      <c r="E118" s="331"/>
      <c r="F118" s="175">
        <v>9.2499999999999999E-2</v>
      </c>
      <c r="G118" s="83"/>
    </row>
    <row r="119" spans="1:7" ht="15.75" x14ac:dyDescent="0.25">
      <c r="A119" s="145"/>
      <c r="B119" s="329" t="s">
        <v>622</v>
      </c>
      <c r="C119" s="330"/>
      <c r="D119" s="330"/>
      <c r="E119" s="331"/>
      <c r="F119" s="175"/>
      <c r="G119" s="83"/>
    </row>
    <row r="120" spans="1:7" ht="15.75" x14ac:dyDescent="0.25">
      <c r="A120" s="145"/>
      <c r="B120" s="329" t="s">
        <v>623</v>
      </c>
      <c r="C120" s="330"/>
      <c r="D120" s="330"/>
      <c r="E120" s="331"/>
      <c r="F120" s="175">
        <v>0.05</v>
      </c>
      <c r="G120" s="83"/>
    </row>
    <row r="121" spans="1:7" ht="15.75" x14ac:dyDescent="0.25">
      <c r="A121" s="145"/>
      <c r="B121" s="306" t="s">
        <v>624</v>
      </c>
      <c r="C121" s="307"/>
      <c r="D121" s="307"/>
      <c r="E121" s="308"/>
      <c r="F121" s="175"/>
      <c r="G121" s="84"/>
    </row>
    <row r="122" spans="1:7" ht="15.75" x14ac:dyDescent="0.25">
      <c r="A122" s="412" t="s">
        <v>625</v>
      </c>
      <c r="B122" s="413"/>
      <c r="C122" s="413"/>
      <c r="D122" s="413"/>
      <c r="E122" s="414"/>
      <c r="F122" s="177"/>
      <c r="G122" s="104">
        <f>SUM(G115:G121)</f>
        <v>1467.85</v>
      </c>
    </row>
    <row r="123" spans="1:7" ht="15.75" x14ac:dyDescent="0.25">
      <c r="A123" s="16"/>
      <c r="B123" s="16"/>
      <c r="C123" s="16"/>
      <c r="D123" s="16"/>
      <c r="E123" s="16"/>
      <c r="F123" s="16"/>
      <c r="G123" s="16"/>
    </row>
    <row r="124" spans="1:7" ht="15.75" x14ac:dyDescent="0.2">
      <c r="A124" s="421" t="s">
        <v>766</v>
      </c>
      <c r="B124" s="422"/>
      <c r="C124" s="422"/>
      <c r="D124" s="422"/>
      <c r="E124" s="422"/>
      <c r="F124" s="422"/>
      <c r="G124" s="423"/>
    </row>
    <row r="125" spans="1:7" ht="14.25" customHeight="1" x14ac:dyDescent="0.2">
      <c r="A125" s="383" t="s">
        <v>626</v>
      </c>
      <c r="B125" s="384"/>
      <c r="C125" s="384"/>
      <c r="D125" s="384"/>
      <c r="E125" s="384"/>
      <c r="F125" s="384"/>
      <c r="G125" s="92" t="s">
        <v>538</v>
      </c>
    </row>
    <row r="126" spans="1:7" ht="15.75" x14ac:dyDescent="0.25">
      <c r="A126" s="85" t="s">
        <v>344</v>
      </c>
      <c r="B126" s="424" t="s">
        <v>767</v>
      </c>
      <c r="C126" s="425"/>
      <c r="D126" s="425"/>
      <c r="E126" s="425"/>
      <c r="F126" s="425"/>
      <c r="G126" s="86">
        <f>G35</f>
        <v>2312.19</v>
      </c>
    </row>
    <row r="127" spans="1:7" ht="15.75" x14ac:dyDescent="0.25">
      <c r="A127" s="85" t="s">
        <v>341</v>
      </c>
      <c r="B127" s="424" t="s">
        <v>768</v>
      </c>
      <c r="C127" s="425"/>
      <c r="D127" s="425"/>
      <c r="E127" s="425"/>
      <c r="F127" s="425"/>
      <c r="G127" s="86">
        <f>G46</f>
        <v>924.66</v>
      </c>
    </row>
    <row r="128" spans="1:7" ht="15.75" x14ac:dyDescent="0.25">
      <c r="A128" s="85" t="s">
        <v>342</v>
      </c>
      <c r="B128" s="424" t="s">
        <v>772</v>
      </c>
      <c r="C128" s="425"/>
      <c r="D128" s="425"/>
      <c r="E128" s="425"/>
      <c r="F128" s="425"/>
      <c r="G128" s="86">
        <f>G53</f>
        <v>97.52000000000001</v>
      </c>
    </row>
    <row r="129" spans="1:7" ht="15.75" x14ac:dyDescent="0.25">
      <c r="A129" s="85" t="s">
        <v>343</v>
      </c>
      <c r="B129" s="424" t="s">
        <v>769</v>
      </c>
      <c r="C129" s="425"/>
      <c r="D129" s="425"/>
      <c r="E129" s="425"/>
      <c r="F129" s="425"/>
      <c r="G129" s="86">
        <f>G109</f>
        <v>1737.9599999999998</v>
      </c>
    </row>
    <row r="130" spans="1:7" ht="15.75" x14ac:dyDescent="0.25">
      <c r="A130" s="426" t="s">
        <v>770</v>
      </c>
      <c r="B130" s="427"/>
      <c r="C130" s="427"/>
      <c r="D130" s="427"/>
      <c r="E130" s="427"/>
      <c r="F130" s="427"/>
      <c r="G130" s="87">
        <f>SUM(G126:G129)</f>
        <v>5072.33</v>
      </c>
    </row>
    <row r="131" spans="1:7" ht="15.75" x14ac:dyDescent="0.25">
      <c r="A131" s="85" t="s">
        <v>518</v>
      </c>
      <c r="B131" s="424" t="s">
        <v>771</v>
      </c>
      <c r="C131" s="425"/>
      <c r="D131" s="425"/>
      <c r="E131" s="425"/>
      <c r="F131" s="425"/>
      <c r="G131" s="86">
        <f>G122</f>
        <v>1467.85</v>
      </c>
    </row>
    <row r="132" spans="1:7" ht="15.75" x14ac:dyDescent="0.25">
      <c r="A132" s="428" t="s">
        <v>774</v>
      </c>
      <c r="B132" s="429"/>
      <c r="C132" s="429"/>
      <c r="D132" s="429"/>
      <c r="E132" s="429"/>
      <c r="F132" s="429"/>
      <c r="G132" s="178">
        <f>SUM(G130:G131)</f>
        <v>6540.18</v>
      </c>
    </row>
  </sheetData>
  <mergeCells count="134">
    <mergeCell ref="A132:F132"/>
    <mergeCell ref="A122:E122"/>
    <mergeCell ref="A124:G124"/>
    <mergeCell ref="A125:F125"/>
    <mergeCell ref="B126:F126"/>
    <mergeCell ref="B127:F127"/>
    <mergeCell ref="B128:F128"/>
    <mergeCell ref="B129:F129"/>
    <mergeCell ref="A130:F130"/>
    <mergeCell ref="B131:F131"/>
    <mergeCell ref="A113:G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A111:F111"/>
    <mergeCell ref="B107:E107"/>
    <mergeCell ref="B108:E108"/>
    <mergeCell ref="A109:E109"/>
    <mergeCell ref="B104:E104"/>
    <mergeCell ref="B105:E105"/>
    <mergeCell ref="B106:E106"/>
    <mergeCell ref="A99:E99"/>
    <mergeCell ref="A101:G101"/>
    <mergeCell ref="A102:E102"/>
    <mergeCell ref="B103:E103"/>
    <mergeCell ref="B96:E96"/>
    <mergeCell ref="A97:E97"/>
    <mergeCell ref="B98:E98"/>
    <mergeCell ref="B93:E93"/>
    <mergeCell ref="B94:E94"/>
    <mergeCell ref="B95:E95"/>
    <mergeCell ref="A89:G89"/>
    <mergeCell ref="B90:E90"/>
    <mergeCell ref="B91:E91"/>
    <mergeCell ref="B92:E92"/>
    <mergeCell ref="B85:E85"/>
    <mergeCell ref="B86:E86"/>
    <mergeCell ref="A87:E87"/>
    <mergeCell ref="B82:E82"/>
    <mergeCell ref="B83:E83"/>
    <mergeCell ref="B84:E84"/>
    <mergeCell ref="A78:E78"/>
    <mergeCell ref="A79:G79"/>
    <mergeCell ref="B80:E80"/>
    <mergeCell ref="B81:E81"/>
    <mergeCell ref="A74:G74"/>
    <mergeCell ref="B75:E75"/>
    <mergeCell ref="B76:E76"/>
    <mergeCell ref="B77:E77"/>
    <mergeCell ref="A71:E71"/>
    <mergeCell ref="B72:E72"/>
    <mergeCell ref="A73:E73"/>
    <mergeCell ref="A67:G67"/>
    <mergeCell ref="B68:E68"/>
    <mergeCell ref="B69:E69"/>
    <mergeCell ref="B70:E70"/>
    <mergeCell ref="B64:E64"/>
    <mergeCell ref="B65:E65"/>
    <mergeCell ref="A66:E66"/>
    <mergeCell ref="B61:E61"/>
    <mergeCell ref="B62:E62"/>
    <mergeCell ref="B63:E63"/>
    <mergeCell ref="B58:E58"/>
    <mergeCell ref="B59:E59"/>
    <mergeCell ref="B60:E60"/>
    <mergeCell ref="B52:E52"/>
    <mergeCell ref="A53:E53"/>
    <mergeCell ref="A55:G55"/>
    <mergeCell ref="A56:G56"/>
    <mergeCell ref="B57:E57"/>
    <mergeCell ref="A46:E46"/>
    <mergeCell ref="A47:G47"/>
    <mergeCell ref="B48:E48"/>
    <mergeCell ref="B49:E49"/>
    <mergeCell ref="B50:E50"/>
    <mergeCell ref="B51:E51"/>
    <mergeCell ref="B42:E42"/>
    <mergeCell ref="B43:E43"/>
    <mergeCell ref="B44:E44"/>
    <mergeCell ref="F42:F43"/>
    <mergeCell ref="G42:G43"/>
    <mergeCell ref="B45:E45"/>
    <mergeCell ref="B39:E39"/>
    <mergeCell ref="B40:E40"/>
    <mergeCell ref="B41:E41"/>
    <mergeCell ref="B34:E34"/>
    <mergeCell ref="A35:E35"/>
    <mergeCell ref="A37:G37"/>
    <mergeCell ref="B38:E38"/>
    <mergeCell ref="B32:E32"/>
    <mergeCell ref="B33:E33"/>
    <mergeCell ref="B28:E28"/>
    <mergeCell ref="B29:E29"/>
    <mergeCell ref="B30:E30"/>
    <mergeCell ref="B27:E27"/>
    <mergeCell ref="B20:E20"/>
    <mergeCell ref="F20:G20"/>
    <mergeCell ref="B21:E21"/>
    <mergeCell ref="F21:G21"/>
    <mergeCell ref="B22:E22"/>
    <mergeCell ref="F22:G22"/>
    <mergeCell ref="B31:E31"/>
    <mergeCell ref="A13:E13"/>
    <mergeCell ref="A14:E14"/>
    <mergeCell ref="A24:G24"/>
    <mergeCell ref="A25:E25"/>
    <mergeCell ref="B26:E26"/>
    <mergeCell ref="B18:E18"/>
    <mergeCell ref="F18:G18"/>
    <mergeCell ref="B19:E19"/>
    <mergeCell ref="F19:G19"/>
    <mergeCell ref="A1:G1"/>
    <mergeCell ref="A2:G2"/>
    <mergeCell ref="A3:G3"/>
    <mergeCell ref="A5:G5"/>
    <mergeCell ref="B6:E6"/>
    <mergeCell ref="F6:G6"/>
    <mergeCell ref="A16:G16"/>
    <mergeCell ref="B17:E17"/>
    <mergeCell ref="F17:G17"/>
    <mergeCell ref="B10:E10"/>
    <mergeCell ref="F10:G10"/>
    <mergeCell ref="A12:G12"/>
    <mergeCell ref="B7:E7"/>
    <mergeCell ref="F7:G7"/>
    <mergeCell ref="B8:E8"/>
    <mergeCell ref="F8:G8"/>
    <mergeCell ref="B9:E9"/>
    <mergeCell ref="F9:G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showGridLines="0" view="pageBreakPreview" topLeftCell="A115" zoomScale="90" zoomScaleNormal="90" zoomScaleSheetLayoutView="90" workbookViewId="0">
      <selection activeCell="G122" sqref="G122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.140625" style="63" customWidth="1"/>
    <col min="6" max="6" width="20" style="63" customWidth="1"/>
    <col min="7" max="7" width="21.42578125" style="63" customWidth="1"/>
    <col min="8" max="8" width="19.5703125" style="63" customWidth="1"/>
    <col min="9" max="16384" width="9.140625" style="63"/>
  </cols>
  <sheetData>
    <row r="1" spans="1:9" s="14" customFormat="1" ht="15.6" customHeight="1" x14ac:dyDescent="0.25">
      <c r="A1" s="298" t="s">
        <v>656</v>
      </c>
      <c r="B1" s="298"/>
      <c r="C1" s="298"/>
      <c r="D1" s="298"/>
      <c r="E1" s="298"/>
      <c r="F1" s="298"/>
      <c r="G1" s="298"/>
      <c r="H1" s="63"/>
      <c r="I1" s="63"/>
    </row>
    <row r="2" spans="1:9" s="15" customFormat="1" ht="15.6" customHeight="1" x14ac:dyDescent="0.25">
      <c r="A2" s="299" t="s">
        <v>645</v>
      </c>
      <c r="B2" s="299"/>
      <c r="C2" s="299"/>
      <c r="D2" s="299"/>
      <c r="E2" s="299"/>
      <c r="F2" s="299"/>
      <c r="G2" s="299"/>
      <c r="H2" s="63"/>
      <c r="I2" s="63"/>
    </row>
    <row r="3" spans="1:9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</row>
    <row r="5" spans="1:9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9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9" ht="15.75" x14ac:dyDescent="0.25">
      <c r="A7" s="64" t="s">
        <v>341</v>
      </c>
      <c r="B7" s="348" t="s">
        <v>514</v>
      </c>
      <c r="C7" s="349"/>
      <c r="D7" s="349"/>
      <c r="E7" s="350"/>
      <c r="F7" s="353" t="s">
        <v>515</v>
      </c>
      <c r="G7" s="354"/>
    </row>
    <row r="8" spans="1:9" ht="15.75" x14ac:dyDescent="0.25">
      <c r="A8" s="64" t="s">
        <v>342</v>
      </c>
      <c r="B8" s="348" t="s">
        <v>516</v>
      </c>
      <c r="C8" s="349"/>
      <c r="D8" s="349"/>
      <c r="E8" s="350"/>
      <c r="F8" s="351" t="s">
        <v>734</v>
      </c>
      <c r="G8" s="352"/>
    </row>
    <row r="9" spans="1:9" ht="15.75" x14ac:dyDescent="0.25">
      <c r="A9" s="64" t="s">
        <v>343</v>
      </c>
      <c r="B9" s="348" t="s">
        <v>517</v>
      </c>
      <c r="C9" s="349"/>
      <c r="D9" s="349"/>
      <c r="E9" s="350"/>
      <c r="F9" s="351">
        <v>2016</v>
      </c>
      <c r="G9" s="352"/>
    </row>
    <row r="10" spans="1:9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9" ht="15.75" x14ac:dyDescent="0.25">
      <c r="A11" s="16"/>
      <c r="B11" s="16"/>
      <c r="C11" s="16"/>
      <c r="D11" s="16"/>
      <c r="E11" s="16"/>
      <c r="F11" s="16"/>
      <c r="G11" s="16"/>
    </row>
    <row r="12" spans="1:9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9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9" ht="15.75" x14ac:dyDescent="0.25">
      <c r="A14" s="353" t="s">
        <v>646</v>
      </c>
      <c r="B14" s="359"/>
      <c r="C14" s="359"/>
      <c r="D14" s="359"/>
      <c r="E14" s="354"/>
      <c r="F14" s="141" t="s">
        <v>633</v>
      </c>
      <c r="G14" s="64">
        <v>2</v>
      </c>
    </row>
    <row r="15" spans="1:9" ht="15.75" x14ac:dyDescent="0.25">
      <c r="A15" s="16"/>
      <c r="B15" s="16"/>
      <c r="C15" s="16"/>
      <c r="D15" s="16"/>
      <c r="E15" s="16"/>
      <c r="F15" s="16"/>
      <c r="G15" s="16"/>
    </row>
    <row r="16" spans="1:9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8" ht="15.75" x14ac:dyDescent="0.25">
      <c r="A17" s="65">
        <v>1</v>
      </c>
      <c r="B17" s="348" t="s">
        <v>526</v>
      </c>
      <c r="C17" s="349"/>
      <c r="D17" s="349"/>
      <c r="E17" s="350"/>
      <c r="F17" s="353" t="s">
        <v>646</v>
      </c>
      <c r="G17" s="354"/>
    </row>
    <row r="18" spans="1:8" ht="15.75" x14ac:dyDescent="0.25">
      <c r="A18" s="65">
        <v>2</v>
      </c>
      <c r="B18" s="348" t="s">
        <v>527</v>
      </c>
      <c r="C18" s="349"/>
      <c r="D18" s="349"/>
      <c r="E18" s="350"/>
      <c r="F18" s="353" t="s">
        <v>647</v>
      </c>
      <c r="G18" s="354"/>
    </row>
    <row r="19" spans="1:8" ht="15.75" x14ac:dyDescent="0.25">
      <c r="A19" s="65">
        <v>3</v>
      </c>
      <c r="B19" s="348" t="s">
        <v>703</v>
      </c>
      <c r="C19" s="349"/>
      <c r="D19" s="349"/>
      <c r="E19" s="350"/>
      <c r="F19" s="360">
        <v>1361.8</v>
      </c>
      <c r="G19" s="361"/>
    </row>
    <row r="20" spans="1:8" ht="15.75" x14ac:dyDescent="0.25">
      <c r="A20" s="65">
        <v>4</v>
      </c>
      <c r="B20" s="348" t="s">
        <v>529</v>
      </c>
      <c r="C20" s="349"/>
      <c r="D20" s="349"/>
      <c r="E20" s="350"/>
      <c r="F20" s="353" t="s">
        <v>646</v>
      </c>
      <c r="G20" s="354"/>
    </row>
    <row r="21" spans="1:8" ht="15.75" x14ac:dyDescent="0.25">
      <c r="A21" s="65">
        <v>5</v>
      </c>
      <c r="B21" s="348" t="s">
        <v>530</v>
      </c>
      <c r="C21" s="349"/>
      <c r="D21" s="349"/>
      <c r="E21" s="350"/>
      <c r="F21" s="351" t="s">
        <v>699</v>
      </c>
      <c r="G21" s="352"/>
    </row>
    <row r="22" spans="1:8" ht="15.75" x14ac:dyDescent="0.25">
      <c r="A22" s="65">
        <v>6</v>
      </c>
      <c r="B22" s="348" t="s">
        <v>531</v>
      </c>
      <c r="C22" s="349"/>
      <c r="D22" s="349"/>
      <c r="E22" s="350"/>
      <c r="F22" s="353" t="s">
        <v>637</v>
      </c>
      <c r="G22" s="354"/>
    </row>
    <row r="23" spans="1:8" ht="15.75" x14ac:dyDescent="0.25">
      <c r="A23" s="37"/>
      <c r="B23" s="37"/>
      <c r="C23" s="37"/>
      <c r="D23" s="37"/>
      <c r="E23" s="37"/>
      <c r="F23" s="37"/>
      <c r="G23" s="66"/>
    </row>
    <row r="24" spans="1:8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8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663</v>
      </c>
    </row>
    <row r="26" spans="1:8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</row>
    <row r="27" spans="1:8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v>1361.8</v>
      </c>
      <c r="H27" s="125"/>
    </row>
    <row r="28" spans="1:8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8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</row>
    <row r="30" spans="1:8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8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8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7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7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7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1361.8</v>
      </c>
    </row>
    <row r="36" spans="1:7" ht="15.75" x14ac:dyDescent="0.25">
      <c r="A36" s="16"/>
      <c r="B36" s="16"/>
      <c r="C36" s="16"/>
      <c r="D36" s="16"/>
      <c r="E36" s="16"/>
      <c r="F36" s="16"/>
      <c r="G36" s="16"/>
    </row>
    <row r="37" spans="1:7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7" ht="15.75" x14ac:dyDescent="0.2">
      <c r="A38" s="94">
        <v>2</v>
      </c>
      <c r="B38" s="367" t="s">
        <v>552</v>
      </c>
      <c r="C38" s="368"/>
      <c r="D38" s="368"/>
      <c r="E38" s="369"/>
      <c r="F38" s="212" t="s">
        <v>631</v>
      </c>
      <c r="G38" s="161" t="s">
        <v>538</v>
      </c>
    </row>
    <row r="39" spans="1:7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138.29</v>
      </c>
    </row>
    <row r="40" spans="1:7" ht="15.75" x14ac:dyDescent="0.25">
      <c r="A40" s="68" t="s">
        <v>341</v>
      </c>
      <c r="B40" s="362" t="s">
        <v>1101</v>
      </c>
      <c r="C40" s="363"/>
      <c r="D40" s="363"/>
      <c r="E40" s="363"/>
      <c r="F40" s="163">
        <v>24</v>
      </c>
      <c r="G40" s="119">
        <f>TRUNC(F40*22,2)</f>
        <v>528</v>
      </c>
    </row>
    <row r="41" spans="1:7" ht="15.75" x14ac:dyDescent="0.25">
      <c r="A41" s="68" t="s">
        <v>342</v>
      </c>
      <c r="B41" s="362" t="s">
        <v>555</v>
      </c>
      <c r="C41" s="363"/>
      <c r="D41" s="363"/>
      <c r="E41" s="363"/>
      <c r="F41" s="163">
        <v>180</v>
      </c>
      <c r="G41" s="119">
        <f>TRUNC(F41,2)</f>
        <v>180</v>
      </c>
    </row>
    <row r="42" spans="1:7" ht="15.75" x14ac:dyDescent="0.25">
      <c r="A42" s="68" t="s">
        <v>343</v>
      </c>
      <c r="B42" s="362" t="s">
        <v>556</v>
      </c>
      <c r="C42" s="363"/>
      <c r="D42" s="363"/>
      <c r="E42" s="363"/>
      <c r="F42" s="437">
        <v>2.5</v>
      </c>
      <c r="G42" s="431">
        <f>TRUNC(F42,2)</f>
        <v>2.5</v>
      </c>
    </row>
    <row r="43" spans="1:7" ht="15.75" x14ac:dyDescent="0.25">
      <c r="A43" s="68" t="s">
        <v>518</v>
      </c>
      <c r="B43" s="362" t="s">
        <v>557</v>
      </c>
      <c r="C43" s="363"/>
      <c r="D43" s="363"/>
      <c r="E43" s="363"/>
      <c r="F43" s="437"/>
      <c r="G43" s="431"/>
    </row>
    <row r="44" spans="1:7" ht="15.75" x14ac:dyDescent="0.25">
      <c r="A44" s="68" t="s">
        <v>544</v>
      </c>
      <c r="B44" s="362" t="s">
        <v>549</v>
      </c>
      <c r="C44" s="363"/>
      <c r="D44" s="363"/>
      <c r="E44" s="363"/>
      <c r="F44" s="163"/>
      <c r="G44" s="119">
        <v>0</v>
      </c>
    </row>
    <row r="45" spans="1:7" ht="15.75" x14ac:dyDescent="0.25">
      <c r="A45" s="213"/>
      <c r="B45" s="432" t="s">
        <v>725</v>
      </c>
      <c r="C45" s="433"/>
      <c r="D45" s="433"/>
      <c r="E45" s="433"/>
      <c r="F45" s="164">
        <v>4.5</v>
      </c>
      <c r="G45" s="119">
        <f>TRUNC(F45,2)</f>
        <v>4.5</v>
      </c>
    </row>
    <row r="46" spans="1:7" ht="15.75" x14ac:dyDescent="0.2">
      <c r="A46" s="376" t="s">
        <v>558</v>
      </c>
      <c r="B46" s="377"/>
      <c r="C46" s="377"/>
      <c r="D46" s="377"/>
      <c r="E46" s="378"/>
      <c r="F46" s="165"/>
      <c r="G46" s="93">
        <f>SUM(G39:G45)</f>
        <v>853.29</v>
      </c>
    </row>
    <row r="47" spans="1:7" ht="15.75" x14ac:dyDescent="0.2">
      <c r="A47" s="383" t="s">
        <v>1169</v>
      </c>
      <c r="B47" s="384"/>
      <c r="C47" s="384"/>
      <c r="D47" s="384"/>
      <c r="E47" s="384"/>
      <c r="F47" s="384"/>
      <c r="G47" s="385"/>
    </row>
    <row r="48" spans="1:7" ht="14.25" customHeight="1" x14ac:dyDescent="0.2">
      <c r="A48" s="95">
        <v>3</v>
      </c>
      <c r="B48" s="367" t="s">
        <v>559</v>
      </c>
      <c r="C48" s="368"/>
      <c r="D48" s="368"/>
      <c r="E48" s="369"/>
      <c r="F48" s="155"/>
      <c r="G48" s="143" t="s">
        <v>538</v>
      </c>
    </row>
    <row r="49" spans="1:7" ht="15.75" x14ac:dyDescent="0.25">
      <c r="A49" s="70" t="s">
        <v>344</v>
      </c>
      <c r="B49" s="389" t="s">
        <v>744</v>
      </c>
      <c r="C49" s="371"/>
      <c r="D49" s="371"/>
      <c r="E49" s="374"/>
      <c r="F49" s="156"/>
      <c r="G49" s="267">
        <f>'ANEXO IV'!F80</f>
        <v>31.11</v>
      </c>
    </row>
    <row r="50" spans="1:7" ht="15.75" x14ac:dyDescent="0.25">
      <c r="A50" s="145" t="s">
        <v>341</v>
      </c>
      <c r="B50" s="329" t="s">
        <v>1166</v>
      </c>
      <c r="C50" s="330"/>
      <c r="D50" s="330"/>
      <c r="E50" s="331"/>
      <c r="F50" s="199"/>
      <c r="G50" s="286">
        <f>'ANEXO IV'!F128</f>
        <v>30.92</v>
      </c>
    </row>
    <row r="51" spans="1:7" ht="15.75" x14ac:dyDescent="0.25">
      <c r="A51" s="145" t="s">
        <v>342</v>
      </c>
      <c r="B51" s="329" t="s">
        <v>784</v>
      </c>
      <c r="C51" s="330"/>
      <c r="D51" s="330"/>
      <c r="E51" s="331"/>
      <c r="F51" s="199"/>
      <c r="G51" s="286">
        <f>'ANEXO IV'!F140</f>
        <v>35.49</v>
      </c>
    </row>
    <row r="52" spans="1:7" ht="15.75" x14ac:dyDescent="0.25">
      <c r="A52" s="266" t="s">
        <v>343</v>
      </c>
      <c r="B52" s="306" t="s">
        <v>549</v>
      </c>
      <c r="C52" s="307"/>
      <c r="D52" s="307"/>
      <c r="E52" s="308"/>
      <c r="F52" s="157"/>
      <c r="G52" s="123"/>
    </row>
    <row r="53" spans="1:7" ht="15.75" x14ac:dyDescent="0.25">
      <c r="A53" s="380" t="s">
        <v>560</v>
      </c>
      <c r="B53" s="415"/>
      <c r="C53" s="415"/>
      <c r="D53" s="415"/>
      <c r="E53" s="416"/>
      <c r="F53" s="158"/>
      <c r="G53" s="107">
        <f>SUM(G49:G52)</f>
        <v>97.52000000000001</v>
      </c>
    </row>
    <row r="54" spans="1:7" ht="15.75" x14ac:dyDescent="0.25">
      <c r="A54" s="16"/>
      <c r="B54" s="16"/>
      <c r="C54" s="16"/>
      <c r="D54" s="16"/>
      <c r="E54" s="16"/>
      <c r="F54" s="16"/>
      <c r="G54" s="16"/>
    </row>
    <row r="55" spans="1:7" ht="15.75" x14ac:dyDescent="0.2">
      <c r="A55" s="383" t="s">
        <v>561</v>
      </c>
      <c r="B55" s="384"/>
      <c r="C55" s="384"/>
      <c r="D55" s="384"/>
      <c r="E55" s="384"/>
      <c r="F55" s="384"/>
      <c r="G55" s="385"/>
    </row>
    <row r="56" spans="1:7" ht="15.75" x14ac:dyDescent="0.2">
      <c r="A56" s="386" t="s">
        <v>562</v>
      </c>
      <c r="B56" s="387"/>
      <c r="C56" s="368"/>
      <c r="D56" s="368"/>
      <c r="E56" s="368"/>
      <c r="F56" s="368"/>
      <c r="G56" s="388"/>
    </row>
    <row r="57" spans="1:7" ht="15.75" x14ac:dyDescent="0.2">
      <c r="A57" s="94" t="s">
        <v>563</v>
      </c>
      <c r="B57" s="367" t="s">
        <v>564</v>
      </c>
      <c r="C57" s="368"/>
      <c r="D57" s="368"/>
      <c r="E57" s="369"/>
      <c r="F57" s="139" t="s">
        <v>565</v>
      </c>
      <c r="G57" s="97" t="s">
        <v>538</v>
      </c>
    </row>
    <row r="58" spans="1:7" ht="15.75" x14ac:dyDescent="0.2">
      <c r="A58" s="71" t="s">
        <v>344</v>
      </c>
      <c r="B58" s="397" t="s">
        <v>566</v>
      </c>
      <c r="C58" s="398"/>
      <c r="D58" s="398"/>
      <c r="E58" s="398"/>
      <c r="F58" s="150">
        <v>0.2</v>
      </c>
      <c r="G58" s="191">
        <f>TRUNC($G$35*F58,2)</f>
        <v>272.36</v>
      </c>
    </row>
    <row r="59" spans="1:7" ht="15.75" x14ac:dyDescent="0.2">
      <c r="A59" s="73" t="s">
        <v>341</v>
      </c>
      <c r="B59" s="390" t="s">
        <v>567</v>
      </c>
      <c r="C59" s="391"/>
      <c r="D59" s="391"/>
      <c r="E59" s="391"/>
      <c r="F59" s="151">
        <v>1.4999999999999999E-2</v>
      </c>
      <c r="G59" s="192">
        <f t="shared" ref="G59:G65" si="0">TRUNC($G$35*F59,2)</f>
        <v>20.420000000000002</v>
      </c>
    </row>
    <row r="60" spans="1:7" ht="15.75" x14ac:dyDescent="0.2">
      <c r="A60" s="73" t="s">
        <v>342</v>
      </c>
      <c r="B60" s="390" t="s">
        <v>568</v>
      </c>
      <c r="C60" s="391"/>
      <c r="D60" s="391"/>
      <c r="E60" s="391"/>
      <c r="F60" s="151">
        <v>0.01</v>
      </c>
      <c r="G60" s="192">
        <f t="shared" si="0"/>
        <v>13.61</v>
      </c>
    </row>
    <row r="61" spans="1:7" ht="15.75" x14ac:dyDescent="0.2">
      <c r="A61" s="73" t="s">
        <v>343</v>
      </c>
      <c r="B61" s="390" t="s">
        <v>569</v>
      </c>
      <c r="C61" s="391"/>
      <c r="D61" s="391"/>
      <c r="E61" s="391"/>
      <c r="F61" s="151">
        <v>2E-3</v>
      </c>
      <c r="G61" s="192">
        <f t="shared" si="0"/>
        <v>2.72</v>
      </c>
    </row>
    <row r="62" spans="1:7" ht="15.75" x14ac:dyDescent="0.2">
      <c r="A62" s="73" t="s">
        <v>518</v>
      </c>
      <c r="B62" s="390" t="s">
        <v>570</v>
      </c>
      <c r="C62" s="391"/>
      <c r="D62" s="391"/>
      <c r="E62" s="391"/>
      <c r="F62" s="151">
        <v>2.5000000000000001E-2</v>
      </c>
      <c r="G62" s="192">
        <f t="shared" si="0"/>
        <v>34.04</v>
      </c>
    </row>
    <row r="63" spans="1:7" ht="15.75" x14ac:dyDescent="0.2">
      <c r="A63" s="73" t="s">
        <v>544</v>
      </c>
      <c r="B63" s="390" t="s">
        <v>571</v>
      </c>
      <c r="C63" s="391"/>
      <c r="D63" s="391"/>
      <c r="E63" s="391"/>
      <c r="F63" s="151">
        <v>0.08</v>
      </c>
      <c r="G63" s="192">
        <f t="shared" si="0"/>
        <v>108.94</v>
      </c>
    </row>
    <row r="64" spans="1:7" ht="15.75" x14ac:dyDescent="0.2">
      <c r="A64" s="73" t="s">
        <v>546</v>
      </c>
      <c r="B64" s="390" t="s">
        <v>572</v>
      </c>
      <c r="C64" s="391"/>
      <c r="D64" s="391"/>
      <c r="E64" s="391"/>
      <c r="F64" s="151">
        <v>0.03</v>
      </c>
      <c r="G64" s="192">
        <f t="shared" si="0"/>
        <v>40.85</v>
      </c>
    </row>
    <row r="65" spans="1:7" ht="15.75" x14ac:dyDescent="0.2">
      <c r="A65" s="75" t="s">
        <v>548</v>
      </c>
      <c r="B65" s="392" t="s">
        <v>573</v>
      </c>
      <c r="C65" s="393"/>
      <c r="D65" s="393"/>
      <c r="E65" s="393"/>
      <c r="F65" s="152">
        <v>6.0000000000000001E-3</v>
      </c>
      <c r="G65" s="193">
        <f t="shared" si="0"/>
        <v>8.17</v>
      </c>
    </row>
    <row r="66" spans="1:7" ht="15.75" x14ac:dyDescent="0.2">
      <c r="A66" s="394" t="s">
        <v>574</v>
      </c>
      <c r="B66" s="395"/>
      <c r="C66" s="395"/>
      <c r="D66" s="395"/>
      <c r="E66" s="396"/>
      <c r="F66" s="153">
        <f>SUM(F58:F65)</f>
        <v>0.3680000000000001</v>
      </c>
      <c r="G66" s="77">
        <f>SUM(G58:G65)</f>
        <v>501.11000000000013</v>
      </c>
    </row>
    <row r="67" spans="1:7" ht="15.75" x14ac:dyDescent="0.2">
      <c r="A67" s="386" t="s">
        <v>575</v>
      </c>
      <c r="B67" s="387"/>
      <c r="C67" s="399"/>
      <c r="D67" s="399"/>
      <c r="E67" s="399"/>
      <c r="F67" s="399"/>
      <c r="G67" s="388"/>
    </row>
    <row r="68" spans="1:7" ht="15.75" x14ac:dyDescent="0.2">
      <c r="A68" s="98" t="s">
        <v>576</v>
      </c>
      <c r="B68" s="367" t="s">
        <v>577</v>
      </c>
      <c r="C68" s="368"/>
      <c r="D68" s="368"/>
      <c r="E68" s="369"/>
      <c r="F68" s="139" t="s">
        <v>565</v>
      </c>
      <c r="G68" s="99" t="s">
        <v>538</v>
      </c>
    </row>
    <row r="69" spans="1:7" ht="15.75" x14ac:dyDescent="0.2">
      <c r="A69" s="71" t="s">
        <v>344</v>
      </c>
      <c r="B69" s="397" t="s">
        <v>578</v>
      </c>
      <c r="C69" s="398"/>
      <c r="D69" s="398"/>
      <c r="E69" s="398"/>
      <c r="F69" s="146">
        <f>1/12</f>
        <v>8.3333333333333329E-2</v>
      </c>
      <c r="G69" s="191">
        <f t="shared" ref="G69:G70" si="1">TRUNC($G$35*F69,2)</f>
        <v>113.48</v>
      </c>
    </row>
    <row r="70" spans="1:7" ht="15.75" x14ac:dyDescent="0.2">
      <c r="A70" s="73" t="s">
        <v>341</v>
      </c>
      <c r="B70" s="392" t="s">
        <v>579</v>
      </c>
      <c r="C70" s="393"/>
      <c r="D70" s="393"/>
      <c r="E70" s="393"/>
      <c r="F70" s="148">
        <f>1/12*1/3</f>
        <v>2.7777777777777776E-2</v>
      </c>
      <c r="G70" s="193">
        <f t="shared" si="1"/>
        <v>37.82</v>
      </c>
    </row>
    <row r="71" spans="1:7" ht="15.75" x14ac:dyDescent="0.2">
      <c r="A71" s="394" t="s">
        <v>580</v>
      </c>
      <c r="B71" s="395"/>
      <c r="C71" s="395"/>
      <c r="D71" s="395"/>
      <c r="E71" s="396"/>
      <c r="F71" s="153">
        <f>SUM(F69:F70)</f>
        <v>0.1111111111111111</v>
      </c>
      <c r="G71" s="78">
        <f>SUM(G69:G70)</f>
        <v>151.30000000000001</v>
      </c>
    </row>
    <row r="72" spans="1:7" ht="30" customHeight="1" x14ac:dyDescent="0.2">
      <c r="A72" s="65" t="s">
        <v>342</v>
      </c>
      <c r="B72" s="438" t="s">
        <v>581</v>
      </c>
      <c r="C72" s="438"/>
      <c r="D72" s="438"/>
      <c r="E72" s="438"/>
      <c r="F72" s="154">
        <f>F66*F71</f>
        <v>4.0888888888888898E-2</v>
      </c>
      <c r="G72" s="192">
        <f t="shared" ref="G72" si="2">TRUNC($G$35*F72,2)</f>
        <v>55.68</v>
      </c>
    </row>
    <row r="73" spans="1:7" ht="15.75" x14ac:dyDescent="0.2">
      <c r="A73" s="394" t="s">
        <v>582</v>
      </c>
      <c r="B73" s="395"/>
      <c r="C73" s="395"/>
      <c r="D73" s="395"/>
      <c r="E73" s="396"/>
      <c r="F73" s="153">
        <f>F71+F72</f>
        <v>0.152</v>
      </c>
      <c r="G73" s="78">
        <f>SUM(G71:G72)</f>
        <v>206.98000000000002</v>
      </c>
    </row>
    <row r="74" spans="1:7" ht="15.75" x14ac:dyDescent="0.2">
      <c r="A74" s="386" t="s">
        <v>583</v>
      </c>
      <c r="B74" s="387"/>
      <c r="C74" s="399"/>
      <c r="D74" s="399"/>
      <c r="E74" s="399"/>
      <c r="F74" s="399"/>
      <c r="G74" s="388"/>
    </row>
    <row r="75" spans="1:7" ht="15.75" x14ac:dyDescent="0.2">
      <c r="A75" s="100" t="s">
        <v>584</v>
      </c>
      <c r="B75" s="386" t="s">
        <v>585</v>
      </c>
      <c r="C75" s="387"/>
      <c r="D75" s="387"/>
      <c r="E75" s="388"/>
      <c r="F75" s="138" t="s">
        <v>565</v>
      </c>
      <c r="G75" s="99" t="s">
        <v>538</v>
      </c>
    </row>
    <row r="76" spans="1:7" ht="73.5" customHeight="1" x14ac:dyDescent="0.2">
      <c r="A76" s="80" t="s">
        <v>344</v>
      </c>
      <c r="B76" s="400" t="s">
        <v>586</v>
      </c>
      <c r="C76" s="401"/>
      <c r="D76" s="401"/>
      <c r="E76" s="401"/>
      <c r="F76" s="150">
        <f>(1+1/3)/12*0.005*4/12</f>
        <v>1.8518518518518518E-4</v>
      </c>
      <c r="G76" s="191">
        <f t="shared" ref="G76:G77" si="3">TRUNC($G$35*F76,2)</f>
        <v>0.25</v>
      </c>
    </row>
    <row r="77" spans="1:7" ht="30" customHeight="1" x14ac:dyDescent="0.2">
      <c r="A77" s="81" t="s">
        <v>341</v>
      </c>
      <c r="B77" s="402" t="s">
        <v>587</v>
      </c>
      <c r="C77" s="403"/>
      <c r="D77" s="403"/>
      <c r="E77" s="403"/>
      <c r="F77" s="152">
        <f>F66*F76</f>
        <v>6.8148148148148167E-5</v>
      </c>
      <c r="G77" s="193">
        <f t="shared" si="3"/>
        <v>0.09</v>
      </c>
    </row>
    <row r="78" spans="1:7" ht="15.75" x14ac:dyDescent="0.2">
      <c r="A78" s="394" t="s">
        <v>588</v>
      </c>
      <c r="B78" s="395"/>
      <c r="C78" s="395"/>
      <c r="D78" s="395"/>
      <c r="E78" s="396"/>
      <c r="F78" s="153">
        <f>SUM(F76:F77)</f>
        <v>2.5333333333333333E-4</v>
      </c>
      <c r="G78" s="77">
        <f>SUM(G76:G77)</f>
        <v>0.33999999999999997</v>
      </c>
    </row>
    <row r="79" spans="1:7" ht="15.75" x14ac:dyDescent="0.2">
      <c r="A79" s="386" t="s">
        <v>589</v>
      </c>
      <c r="B79" s="387"/>
      <c r="C79" s="399"/>
      <c r="D79" s="399"/>
      <c r="E79" s="399"/>
      <c r="F79" s="399"/>
      <c r="G79" s="388"/>
    </row>
    <row r="80" spans="1:7" ht="15.75" x14ac:dyDescent="0.2">
      <c r="A80" s="98" t="s">
        <v>590</v>
      </c>
      <c r="B80" s="386" t="s">
        <v>591</v>
      </c>
      <c r="C80" s="387"/>
      <c r="D80" s="387"/>
      <c r="E80" s="388"/>
      <c r="F80" s="138" t="s">
        <v>565</v>
      </c>
      <c r="G80" s="99" t="s">
        <v>538</v>
      </c>
    </row>
    <row r="81" spans="1:7" ht="15.75" x14ac:dyDescent="0.2">
      <c r="A81" s="80" t="s">
        <v>344</v>
      </c>
      <c r="B81" s="400" t="s">
        <v>592</v>
      </c>
      <c r="C81" s="401"/>
      <c r="D81" s="401"/>
      <c r="E81" s="401"/>
      <c r="F81" s="150">
        <f>1/12*0.1</f>
        <v>8.3333333333333332E-3</v>
      </c>
      <c r="G81" s="191">
        <f t="shared" ref="G81:G86" si="4">TRUNC($G$35*F81,2)</f>
        <v>11.34</v>
      </c>
    </row>
    <row r="82" spans="1:7" ht="15.75" x14ac:dyDescent="0.2">
      <c r="A82" s="79" t="s">
        <v>341</v>
      </c>
      <c r="B82" s="407" t="s">
        <v>593</v>
      </c>
      <c r="C82" s="408"/>
      <c r="D82" s="408"/>
      <c r="E82" s="408"/>
      <c r="F82" s="151">
        <f>F63*F81</f>
        <v>6.6666666666666664E-4</v>
      </c>
      <c r="G82" s="192">
        <f t="shared" si="4"/>
        <v>0.9</v>
      </c>
    </row>
    <row r="83" spans="1:7" ht="15.75" x14ac:dyDescent="0.2">
      <c r="A83" s="79" t="s">
        <v>342</v>
      </c>
      <c r="B83" s="407" t="s">
        <v>594</v>
      </c>
      <c r="C83" s="408"/>
      <c r="D83" s="408"/>
      <c r="E83" s="408"/>
      <c r="F83" s="151">
        <f>0.4*F63*0.1</f>
        <v>3.2000000000000002E-3</v>
      </c>
      <c r="G83" s="192">
        <f t="shared" si="4"/>
        <v>4.3499999999999996</v>
      </c>
    </row>
    <row r="84" spans="1:7" ht="45.75" customHeight="1" x14ac:dyDescent="0.2">
      <c r="A84" s="79" t="s">
        <v>343</v>
      </c>
      <c r="B84" s="407" t="s">
        <v>595</v>
      </c>
      <c r="C84" s="408"/>
      <c r="D84" s="408"/>
      <c r="E84" s="408"/>
      <c r="F84" s="151">
        <f>1/30/12*7</f>
        <v>1.9444444444444445E-2</v>
      </c>
      <c r="G84" s="192">
        <f t="shared" si="4"/>
        <v>26.47</v>
      </c>
    </row>
    <row r="85" spans="1:7" ht="15.75" x14ac:dyDescent="0.2">
      <c r="A85" s="79" t="s">
        <v>518</v>
      </c>
      <c r="B85" s="407" t="s">
        <v>596</v>
      </c>
      <c r="C85" s="408"/>
      <c r="D85" s="408"/>
      <c r="E85" s="408"/>
      <c r="F85" s="151">
        <f>F66*F84</f>
        <v>7.1555555555555574E-3</v>
      </c>
      <c r="G85" s="192">
        <f t="shared" si="4"/>
        <v>9.74</v>
      </c>
    </row>
    <row r="86" spans="1:7" ht="15.75" x14ac:dyDescent="0.2">
      <c r="A86" s="79" t="s">
        <v>544</v>
      </c>
      <c r="B86" s="402" t="s">
        <v>597</v>
      </c>
      <c r="C86" s="403"/>
      <c r="D86" s="403"/>
      <c r="E86" s="403"/>
      <c r="F86" s="152">
        <v>4.3499999999999997E-2</v>
      </c>
      <c r="G86" s="193">
        <f t="shared" si="4"/>
        <v>59.23</v>
      </c>
    </row>
    <row r="87" spans="1:7" ht="15.75" x14ac:dyDescent="0.25">
      <c r="A87" s="409" t="s">
        <v>598</v>
      </c>
      <c r="B87" s="410"/>
      <c r="C87" s="410"/>
      <c r="D87" s="410"/>
      <c r="E87" s="411"/>
      <c r="F87" s="153">
        <f>SUM(F81:F86)</f>
        <v>8.2299999999999998E-2</v>
      </c>
      <c r="G87" s="78">
        <f>SUM(G81:G86)</f>
        <v>112.03</v>
      </c>
    </row>
    <row r="88" spans="1:7" ht="15.75" x14ac:dyDescent="0.25">
      <c r="A88" s="16"/>
      <c r="B88" s="16"/>
      <c r="C88" s="16"/>
      <c r="D88" s="16"/>
      <c r="E88" s="16"/>
      <c r="F88" s="16"/>
      <c r="G88" s="16"/>
    </row>
    <row r="89" spans="1:7" ht="15.75" x14ac:dyDescent="0.2">
      <c r="A89" s="386" t="s">
        <v>599</v>
      </c>
      <c r="B89" s="387"/>
      <c r="C89" s="387"/>
      <c r="D89" s="387"/>
      <c r="E89" s="387"/>
      <c r="F89" s="387"/>
      <c r="G89" s="388"/>
    </row>
    <row r="90" spans="1:7" ht="15.75" x14ac:dyDescent="0.2">
      <c r="A90" s="98" t="s">
        <v>600</v>
      </c>
      <c r="B90" s="367" t="s">
        <v>601</v>
      </c>
      <c r="C90" s="368"/>
      <c r="D90" s="368"/>
      <c r="E90" s="369"/>
      <c r="F90" s="138" t="s">
        <v>565</v>
      </c>
      <c r="G90" s="99" t="s">
        <v>538</v>
      </c>
    </row>
    <row r="91" spans="1:7" ht="15.75" x14ac:dyDescent="0.2">
      <c r="A91" s="71" t="s">
        <v>344</v>
      </c>
      <c r="B91" s="397" t="s">
        <v>602</v>
      </c>
      <c r="C91" s="398"/>
      <c r="D91" s="398"/>
      <c r="E91" s="398"/>
      <c r="F91" s="150">
        <f>1/12</f>
        <v>8.3333333333333329E-2</v>
      </c>
      <c r="G91" s="191">
        <f t="shared" ref="G91:G95" si="5">TRUNC($G$35*F91,2)</f>
        <v>113.48</v>
      </c>
    </row>
    <row r="92" spans="1:7" ht="15.75" x14ac:dyDescent="0.2">
      <c r="A92" s="73" t="s">
        <v>341</v>
      </c>
      <c r="B92" s="390" t="s">
        <v>603</v>
      </c>
      <c r="C92" s="391"/>
      <c r="D92" s="391"/>
      <c r="E92" s="391"/>
      <c r="F92" s="151">
        <f>1/30/12*5</f>
        <v>1.388888888888889E-2</v>
      </c>
      <c r="G92" s="192">
        <f t="shared" si="5"/>
        <v>18.91</v>
      </c>
    </row>
    <row r="93" spans="1:7" ht="15.75" x14ac:dyDescent="0.2">
      <c r="A93" s="73" t="s">
        <v>342</v>
      </c>
      <c r="B93" s="390" t="s">
        <v>604</v>
      </c>
      <c r="C93" s="391"/>
      <c r="D93" s="391"/>
      <c r="E93" s="391"/>
      <c r="F93" s="151">
        <f>1/30/12*5*0.05</f>
        <v>6.9444444444444458E-4</v>
      </c>
      <c r="G93" s="192">
        <f t="shared" si="5"/>
        <v>0.94</v>
      </c>
    </row>
    <row r="94" spans="1:7" ht="15.75" x14ac:dyDescent="0.2">
      <c r="A94" s="73" t="s">
        <v>343</v>
      </c>
      <c r="B94" s="390" t="s">
        <v>605</v>
      </c>
      <c r="C94" s="391"/>
      <c r="D94" s="391"/>
      <c r="E94" s="391"/>
      <c r="F94" s="151">
        <f>1/30/12*3</f>
        <v>8.3333333333333332E-3</v>
      </c>
      <c r="G94" s="192">
        <f t="shared" si="5"/>
        <v>11.34</v>
      </c>
    </row>
    <row r="95" spans="1:7" ht="15.75" x14ac:dyDescent="0.2">
      <c r="A95" s="73" t="s">
        <v>518</v>
      </c>
      <c r="B95" s="390" t="s">
        <v>606</v>
      </c>
      <c r="C95" s="391"/>
      <c r="D95" s="391"/>
      <c r="E95" s="391"/>
      <c r="F95" s="151">
        <f>1/30/12*1</f>
        <v>2.7777777777777779E-3</v>
      </c>
      <c r="G95" s="192">
        <f t="shared" si="5"/>
        <v>3.78</v>
      </c>
    </row>
    <row r="96" spans="1:7" ht="15.75" x14ac:dyDescent="0.2">
      <c r="A96" s="75" t="s">
        <v>544</v>
      </c>
      <c r="B96" s="392" t="s">
        <v>549</v>
      </c>
      <c r="C96" s="393"/>
      <c r="D96" s="393"/>
      <c r="E96" s="393"/>
      <c r="F96" s="152"/>
      <c r="G96" s="193">
        <f t="shared" ref="G96" si="6">$G$35*F96</f>
        <v>0</v>
      </c>
    </row>
    <row r="97" spans="1:7" ht="15.75" x14ac:dyDescent="0.2">
      <c r="A97" s="394" t="s">
        <v>580</v>
      </c>
      <c r="B97" s="395"/>
      <c r="C97" s="395"/>
      <c r="D97" s="395"/>
      <c r="E97" s="396"/>
      <c r="F97" s="153">
        <f>SUM(F91:F96)</f>
        <v>0.10902777777777778</v>
      </c>
      <c r="G97" s="77">
        <f>SUM(G91:G96)</f>
        <v>148.45000000000002</v>
      </c>
    </row>
    <row r="98" spans="1:7" ht="31.5" customHeight="1" x14ac:dyDescent="0.2">
      <c r="A98" s="81" t="s">
        <v>546</v>
      </c>
      <c r="B98" s="404" t="s">
        <v>607</v>
      </c>
      <c r="C98" s="405"/>
      <c r="D98" s="405"/>
      <c r="E98" s="406"/>
      <c r="F98" s="154">
        <f>F66*F97</f>
        <v>4.0122222222222233E-2</v>
      </c>
      <c r="G98" s="192">
        <f t="shared" ref="G98" si="7">TRUNC($G$35*F98,2)</f>
        <v>54.63</v>
      </c>
    </row>
    <row r="99" spans="1:7" ht="15" customHeight="1" x14ac:dyDescent="0.2">
      <c r="A99" s="394" t="s">
        <v>608</v>
      </c>
      <c r="B99" s="395"/>
      <c r="C99" s="395"/>
      <c r="D99" s="395"/>
      <c r="E99" s="396"/>
      <c r="F99" s="153">
        <f>F97+F98</f>
        <v>0.14915</v>
      </c>
      <c r="G99" s="78">
        <f>SUM(G97:G98)</f>
        <v>203.08</v>
      </c>
    </row>
    <row r="100" spans="1:7" ht="15.75" x14ac:dyDescent="0.25">
      <c r="A100" s="16"/>
      <c r="B100" s="16"/>
      <c r="C100" s="16"/>
      <c r="D100" s="16"/>
      <c r="E100" s="16"/>
      <c r="F100" s="16"/>
      <c r="G100" s="16"/>
    </row>
    <row r="101" spans="1:7" ht="15.75" x14ac:dyDescent="0.2">
      <c r="A101" s="383" t="s">
        <v>609</v>
      </c>
      <c r="B101" s="384"/>
      <c r="C101" s="417"/>
      <c r="D101" s="417"/>
      <c r="E101" s="417"/>
      <c r="F101" s="417"/>
      <c r="G101" s="385"/>
    </row>
    <row r="102" spans="1:7" ht="15.75" x14ac:dyDescent="0.2">
      <c r="A102" s="386" t="s">
        <v>610</v>
      </c>
      <c r="B102" s="368"/>
      <c r="C102" s="368"/>
      <c r="D102" s="368"/>
      <c r="E102" s="369"/>
      <c r="F102" s="169" t="s">
        <v>565</v>
      </c>
      <c r="G102" s="97" t="s">
        <v>538</v>
      </c>
    </row>
    <row r="103" spans="1:7" ht="15.75" x14ac:dyDescent="0.2">
      <c r="A103" s="71" t="s">
        <v>563</v>
      </c>
      <c r="B103" s="397" t="s">
        <v>611</v>
      </c>
      <c r="C103" s="398"/>
      <c r="D103" s="398"/>
      <c r="E103" s="398"/>
      <c r="F103" s="146">
        <f>F66</f>
        <v>0.3680000000000001</v>
      </c>
      <c r="G103" s="192">
        <f t="shared" ref="G103:G107" si="8">TRUNC($G$35*F103,2)</f>
        <v>501.14</v>
      </c>
    </row>
    <row r="104" spans="1:7" ht="15.75" x14ac:dyDescent="0.2">
      <c r="A104" s="73" t="s">
        <v>576</v>
      </c>
      <c r="B104" s="390" t="s">
        <v>564</v>
      </c>
      <c r="C104" s="391"/>
      <c r="D104" s="391"/>
      <c r="E104" s="391"/>
      <c r="F104" s="147">
        <f>F73</f>
        <v>0.152</v>
      </c>
      <c r="G104" s="192">
        <f t="shared" si="8"/>
        <v>206.99</v>
      </c>
    </row>
    <row r="105" spans="1:7" ht="15.75" x14ac:dyDescent="0.2">
      <c r="A105" s="73" t="s">
        <v>584</v>
      </c>
      <c r="B105" s="390" t="s">
        <v>585</v>
      </c>
      <c r="C105" s="391"/>
      <c r="D105" s="391"/>
      <c r="E105" s="391"/>
      <c r="F105" s="147">
        <f>F78</f>
        <v>2.5333333333333333E-4</v>
      </c>
      <c r="G105" s="192">
        <f t="shared" si="8"/>
        <v>0.34</v>
      </c>
    </row>
    <row r="106" spans="1:7" ht="15.75" x14ac:dyDescent="0.2">
      <c r="A106" s="73" t="s">
        <v>590</v>
      </c>
      <c r="B106" s="390" t="s">
        <v>612</v>
      </c>
      <c r="C106" s="391"/>
      <c r="D106" s="391"/>
      <c r="E106" s="391"/>
      <c r="F106" s="147">
        <f>F87</f>
        <v>8.2299999999999998E-2</v>
      </c>
      <c r="G106" s="192">
        <f t="shared" si="8"/>
        <v>112.07</v>
      </c>
    </row>
    <row r="107" spans="1:7" ht="15.75" x14ac:dyDescent="0.2">
      <c r="A107" s="73" t="s">
        <v>600</v>
      </c>
      <c r="B107" s="390" t="s">
        <v>613</v>
      </c>
      <c r="C107" s="391"/>
      <c r="D107" s="391"/>
      <c r="E107" s="391"/>
      <c r="F107" s="147">
        <f>F99</f>
        <v>0.14915</v>
      </c>
      <c r="G107" s="192">
        <f t="shared" si="8"/>
        <v>203.11</v>
      </c>
    </row>
    <row r="108" spans="1:7" ht="15.75" x14ac:dyDescent="0.2">
      <c r="A108" s="75" t="s">
        <v>614</v>
      </c>
      <c r="B108" s="392" t="s">
        <v>549</v>
      </c>
      <c r="C108" s="393"/>
      <c r="D108" s="393"/>
      <c r="E108" s="393"/>
      <c r="F108" s="148"/>
      <c r="G108" s="76"/>
    </row>
    <row r="109" spans="1:7" ht="15.75" x14ac:dyDescent="0.25">
      <c r="A109" s="380" t="s">
        <v>615</v>
      </c>
      <c r="B109" s="415"/>
      <c r="C109" s="415"/>
      <c r="D109" s="415"/>
      <c r="E109" s="416"/>
      <c r="F109" s="149">
        <f>SUM(F103:F108)</f>
        <v>0.7517033333333335</v>
      </c>
      <c r="G109" s="105">
        <f>SUM(G103:G108)</f>
        <v>1023.65</v>
      </c>
    </row>
    <row r="110" spans="1:7" ht="15.75" x14ac:dyDescent="0.25">
      <c r="A110" s="16"/>
      <c r="B110" s="16"/>
      <c r="C110" s="16"/>
      <c r="D110" s="16"/>
      <c r="E110" s="16"/>
      <c r="F110" s="16"/>
      <c r="G110" s="16"/>
    </row>
    <row r="111" spans="1:7" ht="15.75" x14ac:dyDescent="0.2">
      <c r="A111" s="394" t="s">
        <v>616</v>
      </c>
      <c r="B111" s="395"/>
      <c r="C111" s="395"/>
      <c r="D111" s="395"/>
      <c r="E111" s="395"/>
      <c r="F111" s="395"/>
      <c r="G111" s="82">
        <f>G35+G46+G53+G109</f>
        <v>3336.26</v>
      </c>
    </row>
    <row r="113" spans="1:7" ht="15.75" x14ac:dyDescent="0.2">
      <c r="A113" s="383" t="s">
        <v>765</v>
      </c>
      <c r="B113" s="384"/>
      <c r="C113" s="384"/>
      <c r="D113" s="384"/>
      <c r="E113" s="384"/>
      <c r="F113" s="384"/>
      <c r="G113" s="385"/>
    </row>
    <row r="114" spans="1:7" ht="15.75" x14ac:dyDescent="0.2">
      <c r="A114" s="95">
        <v>5</v>
      </c>
      <c r="B114" s="418" t="s">
        <v>617</v>
      </c>
      <c r="C114" s="419"/>
      <c r="D114" s="419"/>
      <c r="E114" s="420"/>
      <c r="F114" s="101" t="s">
        <v>565</v>
      </c>
      <c r="G114" s="102" t="s">
        <v>538</v>
      </c>
    </row>
    <row r="115" spans="1:7" ht="15.75" x14ac:dyDescent="0.25">
      <c r="A115" s="70" t="s">
        <v>344</v>
      </c>
      <c r="B115" s="326" t="s">
        <v>618</v>
      </c>
      <c r="C115" s="327"/>
      <c r="D115" s="327"/>
      <c r="E115" s="328"/>
      <c r="F115" s="173">
        <v>0.05</v>
      </c>
      <c r="G115" s="172">
        <f>TRUNC(F115*G111,2)</f>
        <v>166.81</v>
      </c>
    </row>
    <row r="116" spans="1:7" ht="15.75" x14ac:dyDescent="0.25">
      <c r="A116" s="145" t="s">
        <v>341</v>
      </c>
      <c r="B116" s="329" t="s">
        <v>619</v>
      </c>
      <c r="C116" s="330"/>
      <c r="D116" s="330"/>
      <c r="E116" s="331"/>
      <c r="F116" s="174">
        <v>5.2999999999999999E-2</v>
      </c>
      <c r="G116" s="83">
        <f>TRUNC(F116*(G111+G115),2)</f>
        <v>185.66</v>
      </c>
    </row>
    <row r="117" spans="1:7" ht="15.75" x14ac:dyDescent="0.25">
      <c r="A117" s="145" t="s">
        <v>342</v>
      </c>
      <c r="B117" s="329" t="s">
        <v>620</v>
      </c>
      <c r="C117" s="330"/>
      <c r="D117" s="330"/>
      <c r="E117" s="331"/>
      <c r="F117" s="124">
        <f>SUM(F118:F121)</f>
        <v>0.14250000000000002</v>
      </c>
      <c r="G117" s="83">
        <f>TRUNC(((G111+G115+G116)/(1-F117))*F117,2)</f>
        <v>612.99</v>
      </c>
    </row>
    <row r="118" spans="1:7" ht="15.75" x14ac:dyDescent="0.25">
      <c r="A118" s="145"/>
      <c r="B118" s="329" t="s">
        <v>621</v>
      </c>
      <c r="C118" s="330"/>
      <c r="D118" s="330"/>
      <c r="E118" s="331"/>
      <c r="F118" s="175">
        <v>9.2499999999999999E-2</v>
      </c>
      <c r="G118" s="83"/>
    </row>
    <row r="119" spans="1:7" ht="15.75" x14ac:dyDescent="0.25">
      <c r="A119" s="145"/>
      <c r="B119" s="329" t="s">
        <v>622</v>
      </c>
      <c r="C119" s="330"/>
      <c r="D119" s="330"/>
      <c r="E119" s="331"/>
      <c r="F119" s="175"/>
      <c r="G119" s="83"/>
    </row>
    <row r="120" spans="1:7" ht="15.75" x14ac:dyDescent="0.25">
      <c r="A120" s="145"/>
      <c r="B120" s="329" t="s">
        <v>623</v>
      </c>
      <c r="C120" s="330"/>
      <c r="D120" s="330"/>
      <c r="E120" s="331"/>
      <c r="F120" s="175">
        <v>0.05</v>
      </c>
      <c r="G120" s="83"/>
    </row>
    <row r="121" spans="1:7" ht="15.75" x14ac:dyDescent="0.25">
      <c r="A121" s="145"/>
      <c r="B121" s="306" t="s">
        <v>624</v>
      </c>
      <c r="C121" s="307"/>
      <c r="D121" s="307"/>
      <c r="E121" s="308"/>
      <c r="F121" s="175"/>
      <c r="G121" s="84"/>
    </row>
    <row r="122" spans="1:7" ht="15.75" x14ac:dyDescent="0.25">
      <c r="A122" s="412" t="s">
        <v>625</v>
      </c>
      <c r="B122" s="413"/>
      <c r="C122" s="413"/>
      <c r="D122" s="413"/>
      <c r="E122" s="414"/>
      <c r="F122" s="177"/>
      <c r="G122" s="160">
        <f>SUM(G115:G121)</f>
        <v>965.46</v>
      </c>
    </row>
    <row r="123" spans="1:7" ht="15.75" x14ac:dyDescent="0.25">
      <c r="A123" s="16"/>
      <c r="B123" s="16"/>
      <c r="C123" s="16"/>
      <c r="D123" s="16"/>
      <c r="E123" s="16"/>
      <c r="F123" s="16"/>
      <c r="G123" s="16"/>
    </row>
    <row r="124" spans="1:7" ht="15.75" x14ac:dyDescent="0.2">
      <c r="A124" s="421" t="s">
        <v>766</v>
      </c>
      <c r="B124" s="422"/>
      <c r="C124" s="422"/>
      <c r="D124" s="422"/>
      <c r="E124" s="422"/>
      <c r="F124" s="422"/>
      <c r="G124" s="423"/>
    </row>
    <row r="125" spans="1:7" ht="14.25" customHeight="1" x14ac:dyDescent="0.2">
      <c r="A125" s="383" t="s">
        <v>626</v>
      </c>
      <c r="B125" s="384"/>
      <c r="C125" s="384"/>
      <c r="D125" s="384"/>
      <c r="E125" s="384"/>
      <c r="F125" s="384"/>
      <c r="G125" s="92" t="s">
        <v>538</v>
      </c>
    </row>
    <row r="126" spans="1:7" ht="15.75" x14ac:dyDescent="0.25">
      <c r="A126" s="85" t="s">
        <v>344</v>
      </c>
      <c r="B126" s="424" t="s">
        <v>767</v>
      </c>
      <c r="C126" s="425"/>
      <c r="D126" s="425"/>
      <c r="E126" s="425"/>
      <c r="F126" s="425"/>
      <c r="G126" s="86">
        <f>G35</f>
        <v>1361.8</v>
      </c>
    </row>
    <row r="127" spans="1:7" ht="15.75" x14ac:dyDescent="0.25">
      <c r="A127" s="85" t="s">
        <v>341</v>
      </c>
      <c r="B127" s="424" t="s">
        <v>768</v>
      </c>
      <c r="C127" s="425"/>
      <c r="D127" s="425"/>
      <c r="E127" s="425"/>
      <c r="F127" s="425"/>
      <c r="G127" s="86">
        <f>G46</f>
        <v>853.29</v>
      </c>
    </row>
    <row r="128" spans="1:7" ht="15.75" x14ac:dyDescent="0.25">
      <c r="A128" s="85" t="s">
        <v>342</v>
      </c>
      <c r="B128" s="424" t="s">
        <v>772</v>
      </c>
      <c r="C128" s="425"/>
      <c r="D128" s="425"/>
      <c r="E128" s="425"/>
      <c r="F128" s="425"/>
      <c r="G128" s="86">
        <f>G53</f>
        <v>97.52000000000001</v>
      </c>
    </row>
    <row r="129" spans="1:7" ht="15.75" x14ac:dyDescent="0.25">
      <c r="A129" s="85" t="s">
        <v>343</v>
      </c>
      <c r="B129" s="424" t="s">
        <v>769</v>
      </c>
      <c r="C129" s="425"/>
      <c r="D129" s="425"/>
      <c r="E129" s="425"/>
      <c r="F129" s="425"/>
      <c r="G129" s="86">
        <f>G109</f>
        <v>1023.65</v>
      </c>
    </row>
    <row r="130" spans="1:7" ht="15.75" x14ac:dyDescent="0.25">
      <c r="A130" s="426" t="s">
        <v>770</v>
      </c>
      <c r="B130" s="427"/>
      <c r="C130" s="427"/>
      <c r="D130" s="427"/>
      <c r="E130" s="427"/>
      <c r="F130" s="427"/>
      <c r="G130" s="87">
        <f>SUM(G126:G129)</f>
        <v>3336.26</v>
      </c>
    </row>
    <row r="131" spans="1:7" ht="15.75" x14ac:dyDescent="0.25">
      <c r="A131" s="85" t="s">
        <v>518</v>
      </c>
      <c r="B131" s="424" t="s">
        <v>771</v>
      </c>
      <c r="C131" s="425"/>
      <c r="D131" s="425"/>
      <c r="E131" s="425"/>
      <c r="F131" s="425"/>
      <c r="G131" s="86">
        <f>G122</f>
        <v>965.46</v>
      </c>
    </row>
    <row r="132" spans="1:7" ht="15.75" x14ac:dyDescent="0.25">
      <c r="A132" s="428" t="s">
        <v>775</v>
      </c>
      <c r="B132" s="429"/>
      <c r="C132" s="429"/>
      <c r="D132" s="429"/>
      <c r="E132" s="429"/>
      <c r="F132" s="429"/>
      <c r="G132" s="178">
        <f>SUM(G130:G131)</f>
        <v>4301.72</v>
      </c>
    </row>
  </sheetData>
  <mergeCells count="134">
    <mergeCell ref="A132:F132"/>
    <mergeCell ref="A122:E122"/>
    <mergeCell ref="A124:G124"/>
    <mergeCell ref="A125:F125"/>
    <mergeCell ref="B126:F126"/>
    <mergeCell ref="B127:F127"/>
    <mergeCell ref="B128:F128"/>
    <mergeCell ref="B129:F129"/>
    <mergeCell ref="A130:F130"/>
    <mergeCell ref="B131:F131"/>
    <mergeCell ref="A113:G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A111:F111"/>
    <mergeCell ref="B107:E107"/>
    <mergeCell ref="B108:E108"/>
    <mergeCell ref="A109:E109"/>
    <mergeCell ref="B104:E104"/>
    <mergeCell ref="B105:E105"/>
    <mergeCell ref="B106:E106"/>
    <mergeCell ref="A99:E99"/>
    <mergeCell ref="A101:G101"/>
    <mergeCell ref="A102:E102"/>
    <mergeCell ref="B103:E103"/>
    <mergeCell ref="B96:E96"/>
    <mergeCell ref="A97:E97"/>
    <mergeCell ref="B98:E98"/>
    <mergeCell ref="B93:E93"/>
    <mergeCell ref="B94:E94"/>
    <mergeCell ref="B95:E95"/>
    <mergeCell ref="A89:G89"/>
    <mergeCell ref="B90:E90"/>
    <mergeCell ref="B91:E91"/>
    <mergeCell ref="B92:E92"/>
    <mergeCell ref="B85:E85"/>
    <mergeCell ref="B86:E86"/>
    <mergeCell ref="A87:E87"/>
    <mergeCell ref="B82:E82"/>
    <mergeCell ref="B83:E83"/>
    <mergeCell ref="B84:E84"/>
    <mergeCell ref="A78:E78"/>
    <mergeCell ref="A79:G79"/>
    <mergeCell ref="B80:E80"/>
    <mergeCell ref="B81:E81"/>
    <mergeCell ref="A74:G74"/>
    <mergeCell ref="B75:E75"/>
    <mergeCell ref="B76:E76"/>
    <mergeCell ref="B77:E77"/>
    <mergeCell ref="A71:E71"/>
    <mergeCell ref="B72:E72"/>
    <mergeCell ref="A73:E73"/>
    <mergeCell ref="A67:G67"/>
    <mergeCell ref="B68:E68"/>
    <mergeCell ref="B69:E69"/>
    <mergeCell ref="B70:E70"/>
    <mergeCell ref="B64:E64"/>
    <mergeCell ref="B65:E65"/>
    <mergeCell ref="A66:E66"/>
    <mergeCell ref="B61:E61"/>
    <mergeCell ref="B62:E62"/>
    <mergeCell ref="B63:E63"/>
    <mergeCell ref="B58:E58"/>
    <mergeCell ref="B59:E59"/>
    <mergeCell ref="B60:E60"/>
    <mergeCell ref="B52:E52"/>
    <mergeCell ref="A53:E53"/>
    <mergeCell ref="B39:E39"/>
    <mergeCell ref="B42:E42"/>
    <mergeCell ref="B43:E43"/>
    <mergeCell ref="A55:G55"/>
    <mergeCell ref="A56:G56"/>
    <mergeCell ref="B57:E57"/>
    <mergeCell ref="A46:E46"/>
    <mergeCell ref="A47:G47"/>
    <mergeCell ref="B48:E48"/>
    <mergeCell ref="B49:E49"/>
    <mergeCell ref="F42:F43"/>
    <mergeCell ref="G42:G43"/>
    <mergeCell ref="B45:E45"/>
    <mergeCell ref="B50:E50"/>
    <mergeCell ref="B51:E51"/>
    <mergeCell ref="B44:E44"/>
    <mergeCell ref="B40:E40"/>
    <mergeCell ref="B41:E41"/>
    <mergeCell ref="A16:G16"/>
    <mergeCell ref="B17:E17"/>
    <mergeCell ref="F17:G17"/>
    <mergeCell ref="B18:E18"/>
    <mergeCell ref="F18:G18"/>
    <mergeCell ref="A24:G24"/>
    <mergeCell ref="A25:E25"/>
    <mergeCell ref="B26:E26"/>
    <mergeCell ref="B27:E27"/>
    <mergeCell ref="B22:E22"/>
    <mergeCell ref="F22:G22"/>
    <mergeCell ref="B19:E19"/>
    <mergeCell ref="F19:G19"/>
    <mergeCell ref="B20:E20"/>
    <mergeCell ref="F20:G20"/>
    <mergeCell ref="B21:E21"/>
    <mergeCell ref="F21:G21"/>
    <mergeCell ref="B34:E34"/>
    <mergeCell ref="A35:E35"/>
    <mergeCell ref="A37:G37"/>
    <mergeCell ref="B38:E38"/>
    <mergeCell ref="B33:E33"/>
    <mergeCell ref="B28:E28"/>
    <mergeCell ref="B29:E29"/>
    <mergeCell ref="B30:E30"/>
    <mergeCell ref="B31:E31"/>
    <mergeCell ref="B32:E32"/>
    <mergeCell ref="A13:E13"/>
    <mergeCell ref="A14:E14"/>
    <mergeCell ref="A1:G1"/>
    <mergeCell ref="A2:G2"/>
    <mergeCell ref="A3:G3"/>
    <mergeCell ref="A5:G5"/>
    <mergeCell ref="B6:E6"/>
    <mergeCell ref="F6:G6"/>
    <mergeCell ref="B10:E10"/>
    <mergeCell ref="F10:G10"/>
    <mergeCell ref="A12:G12"/>
    <mergeCell ref="B7:E7"/>
    <mergeCell ref="F7:G7"/>
    <mergeCell ref="B8:E8"/>
    <mergeCell ref="F8:G8"/>
    <mergeCell ref="B9:E9"/>
    <mergeCell ref="F9:G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view="pageBreakPreview" topLeftCell="A112" zoomScale="90" zoomScaleNormal="90" zoomScaleSheetLayoutView="90" workbookViewId="0">
      <selection activeCell="J130" sqref="J130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" style="63" customWidth="1"/>
    <col min="6" max="6" width="20" style="63" customWidth="1"/>
    <col min="7" max="7" width="21.42578125" style="63" customWidth="1"/>
    <col min="8" max="8" width="20.42578125" style="63" customWidth="1"/>
    <col min="9" max="16384" width="9.140625" style="63"/>
  </cols>
  <sheetData>
    <row r="1" spans="1:12" s="14" customFormat="1" ht="15.6" customHeight="1" x14ac:dyDescent="0.25">
      <c r="A1" s="298" t="s">
        <v>657</v>
      </c>
      <c r="B1" s="298"/>
      <c r="C1" s="298"/>
      <c r="D1" s="298"/>
      <c r="E1" s="298"/>
      <c r="F1" s="298"/>
      <c r="G1" s="298"/>
      <c r="H1" s="63"/>
      <c r="I1" s="63"/>
      <c r="J1" s="63"/>
      <c r="K1" s="63"/>
      <c r="L1" s="63"/>
    </row>
    <row r="2" spans="1:12" s="15" customFormat="1" ht="15.6" customHeight="1" x14ac:dyDescent="0.25">
      <c r="A2" s="299" t="s">
        <v>648</v>
      </c>
      <c r="B2" s="299"/>
      <c r="C2" s="299"/>
      <c r="D2" s="299"/>
      <c r="E2" s="299"/>
      <c r="F2" s="299"/>
      <c r="G2" s="299"/>
      <c r="H2" s="63"/>
      <c r="I2" s="63"/>
      <c r="J2" s="63"/>
      <c r="K2" s="63"/>
      <c r="L2" s="63"/>
    </row>
    <row r="3" spans="1:12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  <c r="K3" s="63"/>
      <c r="L3" s="63"/>
    </row>
    <row r="5" spans="1:12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2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2" ht="15.75" x14ac:dyDescent="0.25">
      <c r="A7" s="64" t="s">
        <v>341</v>
      </c>
      <c r="B7" s="348" t="s">
        <v>514</v>
      </c>
      <c r="C7" s="349"/>
      <c r="D7" s="349"/>
      <c r="E7" s="350"/>
      <c r="F7" s="353" t="s">
        <v>515</v>
      </c>
      <c r="G7" s="354"/>
    </row>
    <row r="8" spans="1:12" ht="15.75" x14ac:dyDescent="0.25">
      <c r="A8" s="64" t="s">
        <v>342</v>
      </c>
      <c r="B8" s="348" t="s">
        <v>516</v>
      </c>
      <c r="C8" s="349"/>
      <c r="D8" s="349"/>
      <c r="E8" s="350"/>
      <c r="F8" s="351" t="s">
        <v>749</v>
      </c>
      <c r="G8" s="352"/>
    </row>
    <row r="9" spans="1:12" ht="15.75" x14ac:dyDescent="0.25">
      <c r="A9" s="64" t="s">
        <v>343</v>
      </c>
      <c r="B9" s="348" t="s">
        <v>517</v>
      </c>
      <c r="C9" s="349"/>
      <c r="D9" s="349"/>
      <c r="E9" s="350"/>
      <c r="F9" s="351">
        <v>2018</v>
      </c>
      <c r="G9" s="352"/>
    </row>
    <row r="10" spans="1:12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12" ht="15.75" x14ac:dyDescent="0.25">
      <c r="A11" s="16"/>
      <c r="B11" s="16"/>
      <c r="C11" s="16"/>
      <c r="D11" s="16"/>
      <c r="E11" s="16"/>
      <c r="F11" s="16"/>
      <c r="G11" s="16"/>
    </row>
    <row r="12" spans="1:12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2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2" ht="15.75" x14ac:dyDescent="0.25">
      <c r="A14" s="353" t="s">
        <v>649</v>
      </c>
      <c r="B14" s="359"/>
      <c r="C14" s="359"/>
      <c r="D14" s="359"/>
      <c r="E14" s="354"/>
      <c r="F14" s="141" t="s">
        <v>633</v>
      </c>
      <c r="G14" s="64">
        <v>1</v>
      </c>
    </row>
    <row r="15" spans="1:12" ht="15.75" x14ac:dyDescent="0.25">
      <c r="A15" s="16"/>
      <c r="B15" s="16"/>
      <c r="C15" s="16"/>
      <c r="D15" s="16"/>
      <c r="E15" s="16"/>
      <c r="F15" s="16"/>
      <c r="G15" s="16"/>
    </row>
    <row r="16" spans="1:12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7" ht="15.75" x14ac:dyDescent="0.25">
      <c r="A17" s="65">
        <v>1</v>
      </c>
      <c r="B17" s="348" t="s">
        <v>526</v>
      </c>
      <c r="C17" s="349"/>
      <c r="D17" s="349"/>
      <c r="E17" s="350"/>
      <c r="F17" s="353" t="s">
        <v>649</v>
      </c>
      <c r="G17" s="354"/>
    </row>
    <row r="18" spans="1:7" ht="15.75" x14ac:dyDescent="0.25">
      <c r="A18" s="65">
        <v>2</v>
      </c>
      <c r="B18" s="348" t="s">
        <v>527</v>
      </c>
      <c r="C18" s="349"/>
      <c r="D18" s="349"/>
      <c r="E18" s="350"/>
      <c r="F18" s="353" t="s">
        <v>650</v>
      </c>
      <c r="G18" s="354"/>
    </row>
    <row r="19" spans="1:7" ht="15.75" x14ac:dyDescent="0.25">
      <c r="A19" s="65">
        <v>3</v>
      </c>
      <c r="B19" s="348" t="s">
        <v>703</v>
      </c>
      <c r="C19" s="349"/>
      <c r="D19" s="349"/>
      <c r="E19" s="350"/>
      <c r="F19" s="360">
        <v>1706.84</v>
      </c>
      <c r="G19" s="361"/>
    </row>
    <row r="20" spans="1:7" ht="15.75" x14ac:dyDescent="0.25">
      <c r="A20" s="65">
        <v>4</v>
      </c>
      <c r="B20" s="348" t="s">
        <v>529</v>
      </c>
      <c r="C20" s="349"/>
      <c r="D20" s="349"/>
      <c r="E20" s="350"/>
      <c r="F20" s="353" t="s">
        <v>649</v>
      </c>
      <c r="G20" s="354"/>
    </row>
    <row r="21" spans="1:7" ht="15.75" x14ac:dyDescent="0.25">
      <c r="A21" s="65">
        <v>5</v>
      </c>
      <c r="B21" s="348" t="s">
        <v>530</v>
      </c>
      <c r="C21" s="349"/>
      <c r="D21" s="349"/>
      <c r="E21" s="350"/>
      <c r="F21" s="351" t="s">
        <v>702</v>
      </c>
      <c r="G21" s="352"/>
    </row>
    <row r="22" spans="1:7" ht="15.75" x14ac:dyDescent="0.25">
      <c r="A22" s="65">
        <v>6</v>
      </c>
      <c r="B22" s="348" t="s">
        <v>531</v>
      </c>
      <c r="C22" s="349"/>
      <c r="D22" s="349"/>
      <c r="E22" s="350"/>
      <c r="F22" s="353" t="s">
        <v>637</v>
      </c>
      <c r="G22" s="354"/>
    </row>
    <row r="23" spans="1:7" ht="15.75" x14ac:dyDescent="0.25">
      <c r="A23" s="37"/>
      <c r="B23" s="37"/>
      <c r="C23" s="37"/>
      <c r="D23" s="37"/>
      <c r="E23" s="37"/>
      <c r="F23" s="37"/>
      <c r="G23" s="66"/>
    </row>
    <row r="24" spans="1:7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7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662</v>
      </c>
    </row>
    <row r="26" spans="1:7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</row>
    <row r="27" spans="1:7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f>F19</f>
        <v>1706.84</v>
      </c>
    </row>
    <row r="28" spans="1:7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7" ht="15.75" x14ac:dyDescent="0.25">
      <c r="A29" s="68" t="s">
        <v>342</v>
      </c>
      <c r="B29" s="362" t="s">
        <v>541</v>
      </c>
      <c r="C29" s="363"/>
      <c r="D29" s="363"/>
      <c r="E29" s="363"/>
      <c r="F29" s="167"/>
      <c r="G29" s="119"/>
    </row>
    <row r="30" spans="1:7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7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7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7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7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7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1706.84</v>
      </c>
    </row>
    <row r="36" spans="1:7" ht="15.75" x14ac:dyDescent="0.25">
      <c r="A36" s="16"/>
      <c r="B36" s="16"/>
      <c r="C36" s="16"/>
      <c r="D36" s="16"/>
      <c r="E36" s="16"/>
      <c r="F36" s="16"/>
      <c r="G36" s="16"/>
    </row>
    <row r="37" spans="1:7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7" ht="15.75" x14ac:dyDescent="0.2">
      <c r="A38" s="94">
        <v>2</v>
      </c>
      <c r="B38" s="367" t="s">
        <v>552</v>
      </c>
      <c r="C38" s="368"/>
      <c r="D38" s="368"/>
      <c r="E38" s="369"/>
      <c r="F38" s="139" t="s">
        <v>631</v>
      </c>
      <c r="G38" s="161" t="s">
        <v>538</v>
      </c>
    </row>
    <row r="39" spans="1:7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117.58</v>
      </c>
    </row>
    <row r="40" spans="1:7" ht="15.75" x14ac:dyDescent="0.25">
      <c r="A40" s="68" t="s">
        <v>341</v>
      </c>
      <c r="B40" s="362" t="s">
        <v>1101</v>
      </c>
      <c r="C40" s="363"/>
      <c r="D40" s="363"/>
      <c r="E40" s="363"/>
      <c r="F40" s="170">
        <v>31.5</v>
      </c>
      <c r="G40" s="119">
        <f>TRUNC(F40*22,2)</f>
        <v>693</v>
      </c>
    </row>
    <row r="41" spans="1:7" ht="15.75" x14ac:dyDescent="0.25">
      <c r="A41" s="68" t="s">
        <v>342</v>
      </c>
      <c r="B41" s="362" t="s">
        <v>724</v>
      </c>
      <c r="C41" s="363"/>
      <c r="D41" s="363"/>
      <c r="E41" s="363"/>
      <c r="F41" s="163">
        <v>139</v>
      </c>
      <c r="G41" s="119">
        <f>TRUNC(F41,2)</f>
        <v>139</v>
      </c>
    </row>
    <row r="42" spans="1:7" ht="15.75" x14ac:dyDescent="0.25">
      <c r="A42" s="68" t="s">
        <v>343</v>
      </c>
      <c r="B42" s="362" t="s">
        <v>556</v>
      </c>
      <c r="C42" s="363"/>
      <c r="D42" s="363"/>
      <c r="E42" s="363"/>
      <c r="F42" s="430">
        <v>1.5</v>
      </c>
      <c r="G42" s="431">
        <f>TRUNC(F42,2)</f>
        <v>1.5</v>
      </c>
    </row>
    <row r="43" spans="1:7" ht="15.75" x14ac:dyDescent="0.25">
      <c r="A43" s="68" t="s">
        <v>518</v>
      </c>
      <c r="B43" s="362" t="s">
        <v>557</v>
      </c>
      <c r="C43" s="363"/>
      <c r="D43" s="363"/>
      <c r="E43" s="363"/>
      <c r="F43" s="430"/>
      <c r="G43" s="431"/>
    </row>
    <row r="44" spans="1:7" ht="15.75" x14ac:dyDescent="0.25">
      <c r="A44" s="68" t="s">
        <v>544</v>
      </c>
      <c r="B44" s="362" t="s">
        <v>549</v>
      </c>
      <c r="C44" s="363"/>
      <c r="D44" s="363"/>
      <c r="E44" s="363"/>
      <c r="F44" s="163"/>
      <c r="G44" s="119">
        <v>0</v>
      </c>
    </row>
    <row r="45" spans="1:7" ht="15.75" x14ac:dyDescent="0.25">
      <c r="A45" s="69"/>
      <c r="B45" s="432" t="s">
        <v>725</v>
      </c>
      <c r="C45" s="433"/>
      <c r="D45" s="433"/>
      <c r="E45" s="433"/>
      <c r="F45" s="164">
        <v>9.9</v>
      </c>
      <c r="G45" s="119">
        <f>TRUNC(F45,2)</f>
        <v>9.9</v>
      </c>
    </row>
    <row r="46" spans="1:7" ht="15.75" x14ac:dyDescent="0.2">
      <c r="A46" s="376" t="s">
        <v>558</v>
      </c>
      <c r="B46" s="377"/>
      <c r="C46" s="377"/>
      <c r="D46" s="377"/>
      <c r="E46" s="378"/>
      <c r="F46" s="165"/>
      <c r="G46" s="93">
        <f>SUM(G39:G45)</f>
        <v>960.98</v>
      </c>
    </row>
    <row r="47" spans="1:7" ht="15.75" x14ac:dyDescent="0.2">
      <c r="A47" s="383" t="s">
        <v>1169</v>
      </c>
      <c r="B47" s="384"/>
      <c r="C47" s="384"/>
      <c r="D47" s="384"/>
      <c r="E47" s="384"/>
      <c r="F47" s="384"/>
      <c r="G47" s="385"/>
    </row>
    <row r="48" spans="1:7" ht="14.25" customHeight="1" x14ac:dyDescent="0.2">
      <c r="A48" s="95">
        <v>3</v>
      </c>
      <c r="B48" s="367" t="s">
        <v>559</v>
      </c>
      <c r="C48" s="368"/>
      <c r="D48" s="368"/>
      <c r="E48" s="369"/>
      <c r="F48" s="155"/>
      <c r="G48" s="143" t="s">
        <v>538</v>
      </c>
    </row>
    <row r="49" spans="1:7" ht="15.75" x14ac:dyDescent="0.25">
      <c r="A49" s="70" t="s">
        <v>344</v>
      </c>
      <c r="B49" s="389" t="s">
        <v>744</v>
      </c>
      <c r="C49" s="371"/>
      <c r="D49" s="371"/>
      <c r="E49" s="374"/>
      <c r="F49" s="156"/>
      <c r="G49" s="267">
        <f>'ANEXO IV'!F80</f>
        <v>31.11</v>
      </c>
    </row>
    <row r="50" spans="1:7" ht="15.75" x14ac:dyDescent="0.25">
      <c r="A50" s="145" t="s">
        <v>341</v>
      </c>
      <c r="B50" s="329" t="s">
        <v>1166</v>
      </c>
      <c r="C50" s="330"/>
      <c r="D50" s="330"/>
      <c r="E50" s="331"/>
      <c r="F50" s="199"/>
      <c r="G50" s="286">
        <f>'ANEXO IV'!F128</f>
        <v>30.92</v>
      </c>
    </row>
    <row r="51" spans="1:7" ht="15.75" x14ac:dyDescent="0.25">
      <c r="A51" s="145" t="s">
        <v>342</v>
      </c>
      <c r="B51" s="329" t="s">
        <v>784</v>
      </c>
      <c r="C51" s="330"/>
      <c r="D51" s="330"/>
      <c r="E51" s="331"/>
      <c r="F51" s="199"/>
      <c r="G51" s="286">
        <f>'ANEXO IV'!F140</f>
        <v>35.49</v>
      </c>
    </row>
    <row r="52" spans="1:7" ht="15.75" x14ac:dyDescent="0.25">
      <c r="A52" s="266" t="s">
        <v>343</v>
      </c>
      <c r="B52" s="306" t="s">
        <v>549</v>
      </c>
      <c r="C52" s="307"/>
      <c r="D52" s="307"/>
      <c r="E52" s="308"/>
      <c r="F52" s="157"/>
      <c r="G52" s="123"/>
    </row>
    <row r="53" spans="1:7" ht="15.75" x14ac:dyDescent="0.25">
      <c r="A53" s="380" t="s">
        <v>560</v>
      </c>
      <c r="B53" s="415"/>
      <c r="C53" s="415"/>
      <c r="D53" s="415"/>
      <c r="E53" s="416"/>
      <c r="F53" s="158"/>
      <c r="G53" s="107">
        <f>SUM(G49:G52)</f>
        <v>97.52000000000001</v>
      </c>
    </row>
    <row r="54" spans="1:7" ht="15.75" x14ac:dyDescent="0.25">
      <c r="A54" s="16"/>
      <c r="B54" s="16"/>
      <c r="C54" s="16"/>
      <c r="D54" s="16"/>
      <c r="E54" s="16"/>
      <c r="F54" s="16"/>
      <c r="G54" s="16"/>
    </row>
    <row r="55" spans="1:7" ht="15.75" x14ac:dyDescent="0.2">
      <c r="A55" s="383" t="s">
        <v>561</v>
      </c>
      <c r="B55" s="384"/>
      <c r="C55" s="384"/>
      <c r="D55" s="384"/>
      <c r="E55" s="384"/>
      <c r="F55" s="384"/>
      <c r="G55" s="385"/>
    </row>
    <row r="56" spans="1:7" ht="15.75" x14ac:dyDescent="0.2">
      <c r="A56" s="386" t="s">
        <v>562</v>
      </c>
      <c r="B56" s="387"/>
      <c r="C56" s="368"/>
      <c r="D56" s="368"/>
      <c r="E56" s="368"/>
      <c r="F56" s="368"/>
      <c r="G56" s="388"/>
    </row>
    <row r="57" spans="1:7" ht="15.75" x14ac:dyDescent="0.2">
      <c r="A57" s="94" t="s">
        <v>563</v>
      </c>
      <c r="B57" s="367" t="s">
        <v>564</v>
      </c>
      <c r="C57" s="368"/>
      <c r="D57" s="368"/>
      <c r="E57" s="369"/>
      <c r="F57" s="139" t="s">
        <v>565</v>
      </c>
      <c r="G57" s="97" t="s">
        <v>538</v>
      </c>
    </row>
    <row r="58" spans="1:7" ht="15.75" x14ac:dyDescent="0.2">
      <c r="A58" s="71" t="s">
        <v>344</v>
      </c>
      <c r="B58" s="397" t="s">
        <v>566</v>
      </c>
      <c r="C58" s="398"/>
      <c r="D58" s="398"/>
      <c r="E58" s="398"/>
      <c r="F58" s="150">
        <v>0.2</v>
      </c>
      <c r="G58" s="191">
        <f>TRUNC($G$35*F58,2)</f>
        <v>341.36</v>
      </c>
    </row>
    <row r="59" spans="1:7" ht="15.75" x14ac:dyDescent="0.2">
      <c r="A59" s="73" t="s">
        <v>341</v>
      </c>
      <c r="B59" s="390" t="s">
        <v>567</v>
      </c>
      <c r="C59" s="391"/>
      <c r="D59" s="391"/>
      <c r="E59" s="391"/>
      <c r="F59" s="151">
        <v>1.4999999999999999E-2</v>
      </c>
      <c r="G59" s="192">
        <f t="shared" ref="G59:G65" si="0">TRUNC($G$35*F59,2)</f>
        <v>25.6</v>
      </c>
    </row>
    <row r="60" spans="1:7" ht="15.75" x14ac:dyDescent="0.2">
      <c r="A60" s="73" t="s">
        <v>342</v>
      </c>
      <c r="B60" s="390" t="s">
        <v>568</v>
      </c>
      <c r="C60" s="391"/>
      <c r="D60" s="391"/>
      <c r="E60" s="391"/>
      <c r="F60" s="151">
        <v>0.01</v>
      </c>
      <c r="G60" s="192">
        <f t="shared" si="0"/>
        <v>17.059999999999999</v>
      </c>
    </row>
    <row r="61" spans="1:7" ht="15.75" x14ac:dyDescent="0.2">
      <c r="A61" s="73" t="s">
        <v>343</v>
      </c>
      <c r="B61" s="390" t="s">
        <v>569</v>
      </c>
      <c r="C61" s="391"/>
      <c r="D61" s="391"/>
      <c r="E61" s="391"/>
      <c r="F61" s="151">
        <v>2E-3</v>
      </c>
      <c r="G61" s="192">
        <f t="shared" si="0"/>
        <v>3.41</v>
      </c>
    </row>
    <row r="62" spans="1:7" ht="15.75" x14ac:dyDescent="0.2">
      <c r="A62" s="73" t="s">
        <v>518</v>
      </c>
      <c r="B62" s="390" t="s">
        <v>570</v>
      </c>
      <c r="C62" s="391"/>
      <c r="D62" s="391"/>
      <c r="E62" s="391"/>
      <c r="F62" s="151">
        <v>2.5000000000000001E-2</v>
      </c>
      <c r="G62" s="192">
        <f t="shared" si="0"/>
        <v>42.67</v>
      </c>
    </row>
    <row r="63" spans="1:7" ht="15.75" x14ac:dyDescent="0.2">
      <c r="A63" s="73" t="s">
        <v>544</v>
      </c>
      <c r="B63" s="390" t="s">
        <v>571</v>
      </c>
      <c r="C63" s="391"/>
      <c r="D63" s="391"/>
      <c r="E63" s="391"/>
      <c r="F63" s="151">
        <v>0.08</v>
      </c>
      <c r="G63" s="192">
        <f t="shared" si="0"/>
        <v>136.54</v>
      </c>
    </row>
    <row r="64" spans="1:7" ht="15.75" x14ac:dyDescent="0.2">
      <c r="A64" s="73" t="s">
        <v>546</v>
      </c>
      <c r="B64" s="390" t="s">
        <v>572</v>
      </c>
      <c r="C64" s="391"/>
      <c r="D64" s="391"/>
      <c r="E64" s="391"/>
      <c r="F64" s="151">
        <v>0.03</v>
      </c>
      <c r="G64" s="192">
        <f t="shared" si="0"/>
        <v>51.2</v>
      </c>
    </row>
    <row r="65" spans="1:7" ht="15.75" x14ac:dyDescent="0.2">
      <c r="A65" s="75" t="s">
        <v>548</v>
      </c>
      <c r="B65" s="392" t="s">
        <v>573</v>
      </c>
      <c r="C65" s="393"/>
      <c r="D65" s="393"/>
      <c r="E65" s="393"/>
      <c r="F65" s="152">
        <v>6.0000000000000001E-3</v>
      </c>
      <c r="G65" s="193">
        <f t="shared" si="0"/>
        <v>10.24</v>
      </c>
    </row>
    <row r="66" spans="1:7" ht="15.75" x14ac:dyDescent="0.2">
      <c r="A66" s="394" t="s">
        <v>574</v>
      </c>
      <c r="B66" s="395"/>
      <c r="C66" s="395"/>
      <c r="D66" s="395"/>
      <c r="E66" s="396"/>
      <c r="F66" s="153">
        <f>SUM(F58:F65)</f>
        <v>0.3680000000000001</v>
      </c>
      <c r="G66" s="77">
        <f>SUM(G58:G65)</f>
        <v>628.08000000000015</v>
      </c>
    </row>
    <row r="67" spans="1:7" ht="15.75" x14ac:dyDescent="0.2">
      <c r="A67" s="386" t="s">
        <v>575</v>
      </c>
      <c r="B67" s="387"/>
      <c r="C67" s="399"/>
      <c r="D67" s="399"/>
      <c r="E67" s="399"/>
      <c r="F67" s="399"/>
      <c r="G67" s="388"/>
    </row>
    <row r="68" spans="1:7" ht="15.75" x14ac:dyDescent="0.2">
      <c r="A68" s="98" t="s">
        <v>576</v>
      </c>
      <c r="B68" s="367" t="s">
        <v>577</v>
      </c>
      <c r="C68" s="368"/>
      <c r="D68" s="368"/>
      <c r="E68" s="369"/>
      <c r="F68" s="139" t="s">
        <v>565</v>
      </c>
      <c r="G68" s="99" t="s">
        <v>538</v>
      </c>
    </row>
    <row r="69" spans="1:7" ht="15.75" x14ac:dyDescent="0.2">
      <c r="A69" s="71" t="s">
        <v>344</v>
      </c>
      <c r="B69" s="397" t="s">
        <v>578</v>
      </c>
      <c r="C69" s="398"/>
      <c r="D69" s="398"/>
      <c r="E69" s="398"/>
      <c r="F69" s="146">
        <f>1/12</f>
        <v>8.3333333333333329E-2</v>
      </c>
      <c r="G69" s="191">
        <f t="shared" ref="G69:G70" si="1">TRUNC($G$35*F69,2)</f>
        <v>142.22999999999999</v>
      </c>
    </row>
    <row r="70" spans="1:7" ht="15.75" x14ac:dyDescent="0.2">
      <c r="A70" s="73" t="s">
        <v>341</v>
      </c>
      <c r="B70" s="392" t="s">
        <v>579</v>
      </c>
      <c r="C70" s="393"/>
      <c r="D70" s="393"/>
      <c r="E70" s="393"/>
      <c r="F70" s="148">
        <f>1/12*1/3</f>
        <v>2.7777777777777776E-2</v>
      </c>
      <c r="G70" s="193">
        <f t="shared" si="1"/>
        <v>47.41</v>
      </c>
    </row>
    <row r="71" spans="1:7" ht="15.75" x14ac:dyDescent="0.2">
      <c r="A71" s="394" t="s">
        <v>580</v>
      </c>
      <c r="B71" s="395"/>
      <c r="C71" s="395"/>
      <c r="D71" s="395"/>
      <c r="E71" s="396"/>
      <c r="F71" s="153">
        <f>SUM(F69:F70)</f>
        <v>0.1111111111111111</v>
      </c>
      <c r="G71" s="78">
        <f>SUM(G69:G70)</f>
        <v>189.64</v>
      </c>
    </row>
    <row r="72" spans="1:7" ht="30" customHeight="1" x14ac:dyDescent="0.2">
      <c r="A72" s="65" t="s">
        <v>342</v>
      </c>
      <c r="B72" s="438" t="s">
        <v>581</v>
      </c>
      <c r="C72" s="438"/>
      <c r="D72" s="438"/>
      <c r="E72" s="438"/>
      <c r="F72" s="154">
        <f>F66*F71</f>
        <v>4.0888888888888898E-2</v>
      </c>
      <c r="G72" s="192">
        <f t="shared" ref="G72" si="2">TRUNC($G$35*F72,2)</f>
        <v>69.790000000000006</v>
      </c>
    </row>
    <row r="73" spans="1:7" ht="15.75" x14ac:dyDescent="0.2">
      <c r="A73" s="394" t="s">
        <v>582</v>
      </c>
      <c r="B73" s="395"/>
      <c r="C73" s="395"/>
      <c r="D73" s="395"/>
      <c r="E73" s="396"/>
      <c r="F73" s="153">
        <f>F71+F72</f>
        <v>0.152</v>
      </c>
      <c r="G73" s="78">
        <f>SUM(G71:G72)</f>
        <v>259.43</v>
      </c>
    </row>
    <row r="74" spans="1:7" ht="15.75" x14ac:dyDescent="0.2">
      <c r="A74" s="386" t="s">
        <v>583</v>
      </c>
      <c r="B74" s="387"/>
      <c r="C74" s="399"/>
      <c r="D74" s="399"/>
      <c r="E74" s="399"/>
      <c r="F74" s="399"/>
      <c r="G74" s="388"/>
    </row>
    <row r="75" spans="1:7" ht="15.75" x14ac:dyDescent="0.2">
      <c r="A75" s="100" t="s">
        <v>584</v>
      </c>
      <c r="B75" s="386" t="s">
        <v>585</v>
      </c>
      <c r="C75" s="387"/>
      <c r="D75" s="387"/>
      <c r="E75" s="388"/>
      <c r="F75" s="138" t="s">
        <v>565</v>
      </c>
      <c r="G75" s="99" t="s">
        <v>538</v>
      </c>
    </row>
    <row r="76" spans="1:7" ht="73.5" customHeight="1" x14ac:dyDescent="0.2">
      <c r="A76" s="80" t="s">
        <v>344</v>
      </c>
      <c r="B76" s="400" t="s">
        <v>586</v>
      </c>
      <c r="C76" s="401"/>
      <c r="D76" s="401"/>
      <c r="E76" s="401"/>
      <c r="F76" s="150">
        <f>(1+1/3)/12*0.005*4/12</f>
        <v>1.8518518518518518E-4</v>
      </c>
      <c r="G76" s="191">
        <f t="shared" ref="G76:G77" si="3">TRUNC($G$35*F76,2)</f>
        <v>0.31</v>
      </c>
    </row>
    <row r="77" spans="1:7" ht="30" customHeight="1" x14ac:dyDescent="0.2">
      <c r="A77" s="81" t="s">
        <v>341</v>
      </c>
      <c r="B77" s="402" t="s">
        <v>587</v>
      </c>
      <c r="C77" s="403"/>
      <c r="D77" s="403"/>
      <c r="E77" s="403"/>
      <c r="F77" s="152">
        <f>F66*F76</f>
        <v>6.8148148148148167E-5</v>
      </c>
      <c r="G77" s="193">
        <f t="shared" si="3"/>
        <v>0.11</v>
      </c>
    </row>
    <row r="78" spans="1:7" ht="15.75" x14ac:dyDescent="0.2">
      <c r="A78" s="394" t="s">
        <v>588</v>
      </c>
      <c r="B78" s="395"/>
      <c r="C78" s="395"/>
      <c r="D78" s="395"/>
      <c r="E78" s="396"/>
      <c r="F78" s="153">
        <f>SUM(F76:F77)</f>
        <v>2.5333333333333333E-4</v>
      </c>
      <c r="G78" s="77">
        <f>SUM(G76:G77)</f>
        <v>0.42</v>
      </c>
    </row>
    <row r="79" spans="1:7" ht="15.75" x14ac:dyDescent="0.2">
      <c r="A79" s="386" t="s">
        <v>589</v>
      </c>
      <c r="B79" s="387"/>
      <c r="C79" s="399"/>
      <c r="D79" s="399"/>
      <c r="E79" s="399"/>
      <c r="F79" s="399"/>
      <c r="G79" s="388"/>
    </row>
    <row r="80" spans="1:7" ht="15.75" x14ac:dyDescent="0.2">
      <c r="A80" s="98" t="s">
        <v>590</v>
      </c>
      <c r="B80" s="386" t="s">
        <v>591</v>
      </c>
      <c r="C80" s="387"/>
      <c r="D80" s="387"/>
      <c r="E80" s="388"/>
      <c r="F80" s="138" t="s">
        <v>565</v>
      </c>
      <c r="G80" s="99" t="s">
        <v>538</v>
      </c>
    </row>
    <row r="81" spans="1:7" ht="15.75" x14ac:dyDescent="0.2">
      <c r="A81" s="80" t="s">
        <v>344</v>
      </c>
      <c r="B81" s="400" t="s">
        <v>592</v>
      </c>
      <c r="C81" s="401"/>
      <c r="D81" s="401"/>
      <c r="E81" s="401"/>
      <c r="F81" s="150">
        <f>1/12*0.1</f>
        <v>8.3333333333333332E-3</v>
      </c>
      <c r="G81" s="191">
        <f t="shared" ref="G81:G86" si="4">TRUNC($G$35*F81,2)</f>
        <v>14.22</v>
      </c>
    </row>
    <row r="82" spans="1:7" ht="15.75" x14ac:dyDescent="0.2">
      <c r="A82" s="79" t="s">
        <v>341</v>
      </c>
      <c r="B82" s="407" t="s">
        <v>593</v>
      </c>
      <c r="C82" s="408"/>
      <c r="D82" s="408"/>
      <c r="E82" s="408"/>
      <c r="F82" s="151">
        <f>F63*F81</f>
        <v>6.6666666666666664E-4</v>
      </c>
      <c r="G82" s="192">
        <f t="shared" si="4"/>
        <v>1.1299999999999999</v>
      </c>
    </row>
    <row r="83" spans="1:7" ht="15.75" x14ac:dyDescent="0.2">
      <c r="A83" s="79" t="s">
        <v>342</v>
      </c>
      <c r="B83" s="407" t="s">
        <v>594</v>
      </c>
      <c r="C83" s="408"/>
      <c r="D83" s="408"/>
      <c r="E83" s="408"/>
      <c r="F83" s="151">
        <f>0.4*F63*0.1</f>
        <v>3.2000000000000002E-3</v>
      </c>
      <c r="G83" s="192">
        <f t="shared" si="4"/>
        <v>5.46</v>
      </c>
    </row>
    <row r="84" spans="1:7" ht="45.75" customHeight="1" x14ac:dyDescent="0.2">
      <c r="A84" s="79" t="s">
        <v>343</v>
      </c>
      <c r="B84" s="407" t="s">
        <v>595</v>
      </c>
      <c r="C84" s="408"/>
      <c r="D84" s="408"/>
      <c r="E84" s="408"/>
      <c r="F84" s="151">
        <f>1/30/12*7</f>
        <v>1.9444444444444445E-2</v>
      </c>
      <c r="G84" s="192">
        <f t="shared" si="4"/>
        <v>33.18</v>
      </c>
    </row>
    <row r="85" spans="1:7" ht="15.75" x14ac:dyDescent="0.2">
      <c r="A85" s="79" t="s">
        <v>518</v>
      </c>
      <c r="B85" s="407" t="s">
        <v>596</v>
      </c>
      <c r="C85" s="408"/>
      <c r="D85" s="408"/>
      <c r="E85" s="408"/>
      <c r="F85" s="151">
        <f>F66*F84</f>
        <v>7.1555555555555574E-3</v>
      </c>
      <c r="G85" s="192">
        <f t="shared" si="4"/>
        <v>12.21</v>
      </c>
    </row>
    <row r="86" spans="1:7" ht="15.75" x14ac:dyDescent="0.2">
      <c r="A86" s="79" t="s">
        <v>544</v>
      </c>
      <c r="B86" s="402" t="s">
        <v>597</v>
      </c>
      <c r="C86" s="403"/>
      <c r="D86" s="403"/>
      <c r="E86" s="403"/>
      <c r="F86" s="152">
        <v>4.3499999999999997E-2</v>
      </c>
      <c r="G86" s="193">
        <f t="shared" si="4"/>
        <v>74.239999999999995</v>
      </c>
    </row>
    <row r="87" spans="1:7" ht="15.75" x14ac:dyDescent="0.25">
      <c r="A87" s="409" t="s">
        <v>598</v>
      </c>
      <c r="B87" s="410"/>
      <c r="C87" s="410"/>
      <c r="D87" s="410"/>
      <c r="E87" s="411"/>
      <c r="F87" s="153">
        <f>SUM(F81:F86)</f>
        <v>8.2299999999999998E-2</v>
      </c>
      <c r="G87" s="78">
        <f>SUM(G81:G86)</f>
        <v>140.44</v>
      </c>
    </row>
    <row r="88" spans="1:7" ht="15.75" x14ac:dyDescent="0.25">
      <c r="A88" s="16"/>
      <c r="B88" s="16"/>
      <c r="C88" s="16"/>
      <c r="D88" s="16"/>
      <c r="E88" s="16"/>
      <c r="F88" s="16"/>
      <c r="G88" s="16"/>
    </row>
    <row r="89" spans="1:7" ht="15.75" x14ac:dyDescent="0.2">
      <c r="A89" s="386" t="s">
        <v>599</v>
      </c>
      <c r="B89" s="387"/>
      <c r="C89" s="387"/>
      <c r="D89" s="387"/>
      <c r="E89" s="387"/>
      <c r="F89" s="387"/>
      <c r="G89" s="388"/>
    </row>
    <row r="90" spans="1:7" ht="15.75" x14ac:dyDescent="0.2">
      <c r="A90" s="98" t="s">
        <v>600</v>
      </c>
      <c r="B90" s="367" t="s">
        <v>601</v>
      </c>
      <c r="C90" s="368"/>
      <c r="D90" s="368"/>
      <c r="E90" s="369"/>
      <c r="F90" s="138" t="s">
        <v>565</v>
      </c>
      <c r="G90" s="99" t="s">
        <v>538</v>
      </c>
    </row>
    <row r="91" spans="1:7" ht="15.75" x14ac:dyDescent="0.2">
      <c r="A91" s="71" t="s">
        <v>344</v>
      </c>
      <c r="B91" s="397" t="s">
        <v>602</v>
      </c>
      <c r="C91" s="398"/>
      <c r="D91" s="398"/>
      <c r="E91" s="398"/>
      <c r="F91" s="150">
        <f>1/12</f>
        <v>8.3333333333333329E-2</v>
      </c>
      <c r="G91" s="191">
        <f t="shared" ref="G91:G95" si="5">TRUNC($G$35*F91,2)</f>
        <v>142.22999999999999</v>
      </c>
    </row>
    <row r="92" spans="1:7" ht="15.75" x14ac:dyDescent="0.2">
      <c r="A92" s="73" t="s">
        <v>341</v>
      </c>
      <c r="B92" s="390" t="s">
        <v>603</v>
      </c>
      <c r="C92" s="391"/>
      <c r="D92" s="391"/>
      <c r="E92" s="391"/>
      <c r="F92" s="151">
        <f>1/30/12*5</f>
        <v>1.388888888888889E-2</v>
      </c>
      <c r="G92" s="192">
        <f t="shared" si="5"/>
        <v>23.7</v>
      </c>
    </row>
    <row r="93" spans="1:7" ht="15.75" x14ac:dyDescent="0.2">
      <c r="A93" s="73" t="s">
        <v>342</v>
      </c>
      <c r="B93" s="390" t="s">
        <v>604</v>
      </c>
      <c r="C93" s="391"/>
      <c r="D93" s="391"/>
      <c r="E93" s="391"/>
      <c r="F93" s="151">
        <f>1/30/12*5*0.05</f>
        <v>6.9444444444444458E-4</v>
      </c>
      <c r="G93" s="192">
        <f t="shared" si="5"/>
        <v>1.18</v>
      </c>
    </row>
    <row r="94" spans="1:7" ht="15.75" x14ac:dyDescent="0.2">
      <c r="A94" s="73" t="s">
        <v>343</v>
      </c>
      <c r="B94" s="390" t="s">
        <v>605</v>
      </c>
      <c r="C94" s="391"/>
      <c r="D94" s="391"/>
      <c r="E94" s="391"/>
      <c r="F94" s="151">
        <f>1/30/12*3</f>
        <v>8.3333333333333332E-3</v>
      </c>
      <c r="G94" s="192">
        <f t="shared" si="5"/>
        <v>14.22</v>
      </c>
    </row>
    <row r="95" spans="1:7" ht="15.75" x14ac:dyDescent="0.2">
      <c r="A95" s="73" t="s">
        <v>518</v>
      </c>
      <c r="B95" s="390" t="s">
        <v>606</v>
      </c>
      <c r="C95" s="391"/>
      <c r="D95" s="391"/>
      <c r="E95" s="391"/>
      <c r="F95" s="151">
        <f>1/30/12*1</f>
        <v>2.7777777777777779E-3</v>
      </c>
      <c r="G95" s="192">
        <f t="shared" si="5"/>
        <v>4.74</v>
      </c>
    </row>
    <row r="96" spans="1:7" ht="15.75" x14ac:dyDescent="0.2">
      <c r="A96" s="75" t="s">
        <v>544</v>
      </c>
      <c r="B96" s="392" t="s">
        <v>549</v>
      </c>
      <c r="C96" s="393"/>
      <c r="D96" s="393"/>
      <c r="E96" s="393"/>
      <c r="F96" s="152"/>
      <c r="G96" s="76">
        <f t="shared" ref="G96" si="6">$G$35*F96</f>
        <v>0</v>
      </c>
    </row>
    <row r="97" spans="1:7" ht="15.75" x14ac:dyDescent="0.2">
      <c r="A97" s="394" t="s">
        <v>580</v>
      </c>
      <c r="B97" s="395"/>
      <c r="C97" s="395"/>
      <c r="D97" s="395"/>
      <c r="E97" s="396"/>
      <c r="F97" s="153">
        <f>SUM(F91:F96)</f>
        <v>0.10902777777777778</v>
      </c>
      <c r="G97" s="77">
        <f>SUM(G91:G96)</f>
        <v>186.07</v>
      </c>
    </row>
    <row r="98" spans="1:7" ht="31.5" customHeight="1" x14ac:dyDescent="0.2">
      <c r="A98" s="81" t="s">
        <v>546</v>
      </c>
      <c r="B98" s="404" t="s">
        <v>607</v>
      </c>
      <c r="C98" s="405"/>
      <c r="D98" s="405"/>
      <c r="E98" s="406"/>
      <c r="F98" s="154">
        <f>F66*F97</f>
        <v>4.0122222222222233E-2</v>
      </c>
      <c r="G98" s="192">
        <f t="shared" ref="G98" si="7">TRUNC($G$35*F98,2)</f>
        <v>68.48</v>
      </c>
    </row>
    <row r="99" spans="1:7" ht="15" customHeight="1" x14ac:dyDescent="0.2">
      <c r="A99" s="394" t="s">
        <v>608</v>
      </c>
      <c r="B99" s="395"/>
      <c r="C99" s="395"/>
      <c r="D99" s="395"/>
      <c r="E99" s="396"/>
      <c r="F99" s="153">
        <f>F97+F98</f>
        <v>0.14915</v>
      </c>
      <c r="G99" s="78">
        <f>SUM(G97:G98)</f>
        <v>254.55</v>
      </c>
    </row>
    <row r="100" spans="1:7" ht="15.75" x14ac:dyDescent="0.25">
      <c r="A100" s="16"/>
      <c r="B100" s="16"/>
      <c r="C100" s="16"/>
      <c r="D100" s="16"/>
      <c r="E100" s="16"/>
      <c r="F100" s="16"/>
      <c r="G100" s="16"/>
    </row>
    <row r="101" spans="1:7" ht="15.75" x14ac:dyDescent="0.2">
      <c r="A101" s="383" t="s">
        <v>609</v>
      </c>
      <c r="B101" s="384"/>
      <c r="C101" s="417"/>
      <c r="D101" s="417"/>
      <c r="E101" s="417"/>
      <c r="F101" s="417"/>
      <c r="G101" s="385"/>
    </row>
    <row r="102" spans="1:7" ht="15.75" x14ac:dyDescent="0.2">
      <c r="A102" s="386" t="s">
        <v>610</v>
      </c>
      <c r="B102" s="368"/>
      <c r="C102" s="368"/>
      <c r="D102" s="368"/>
      <c r="E102" s="369"/>
      <c r="F102" s="169" t="s">
        <v>565</v>
      </c>
      <c r="G102" s="97" t="s">
        <v>538</v>
      </c>
    </row>
    <row r="103" spans="1:7" ht="15.75" x14ac:dyDescent="0.2">
      <c r="A103" s="71" t="s">
        <v>563</v>
      </c>
      <c r="B103" s="397" t="s">
        <v>611</v>
      </c>
      <c r="C103" s="398"/>
      <c r="D103" s="398"/>
      <c r="E103" s="398"/>
      <c r="F103" s="146">
        <f>F66</f>
        <v>0.3680000000000001</v>
      </c>
      <c r="G103" s="72">
        <f>G66</f>
        <v>628.08000000000015</v>
      </c>
    </row>
    <row r="104" spans="1:7" ht="15.75" x14ac:dyDescent="0.2">
      <c r="A104" s="73" t="s">
        <v>576</v>
      </c>
      <c r="B104" s="390" t="s">
        <v>564</v>
      </c>
      <c r="C104" s="391"/>
      <c r="D104" s="391"/>
      <c r="E104" s="391"/>
      <c r="F104" s="147">
        <f>F73</f>
        <v>0.152</v>
      </c>
      <c r="G104" s="74">
        <f>G73</f>
        <v>259.43</v>
      </c>
    </row>
    <row r="105" spans="1:7" ht="15.75" x14ac:dyDescent="0.2">
      <c r="A105" s="73" t="s">
        <v>584</v>
      </c>
      <c r="B105" s="390" t="s">
        <v>585</v>
      </c>
      <c r="C105" s="391"/>
      <c r="D105" s="391"/>
      <c r="E105" s="391"/>
      <c r="F105" s="147">
        <f>F78</f>
        <v>2.5333333333333333E-4</v>
      </c>
      <c r="G105" s="74">
        <f>G78</f>
        <v>0.42</v>
      </c>
    </row>
    <row r="106" spans="1:7" ht="15.75" x14ac:dyDescent="0.2">
      <c r="A106" s="73" t="s">
        <v>590</v>
      </c>
      <c r="B106" s="390" t="s">
        <v>612</v>
      </c>
      <c r="C106" s="391"/>
      <c r="D106" s="391"/>
      <c r="E106" s="391"/>
      <c r="F106" s="147">
        <f>F87</f>
        <v>8.2299999999999998E-2</v>
      </c>
      <c r="G106" s="74">
        <f>G87</f>
        <v>140.44</v>
      </c>
    </row>
    <row r="107" spans="1:7" ht="15.75" x14ac:dyDescent="0.2">
      <c r="A107" s="73" t="s">
        <v>600</v>
      </c>
      <c r="B107" s="390" t="s">
        <v>613</v>
      </c>
      <c r="C107" s="391"/>
      <c r="D107" s="391"/>
      <c r="E107" s="391"/>
      <c r="F107" s="147">
        <f>F99</f>
        <v>0.14915</v>
      </c>
      <c r="G107" s="74">
        <f>G99</f>
        <v>254.55</v>
      </c>
    </row>
    <row r="108" spans="1:7" ht="15.75" x14ac:dyDescent="0.2">
      <c r="A108" s="75" t="s">
        <v>614</v>
      </c>
      <c r="B108" s="392" t="s">
        <v>549</v>
      </c>
      <c r="C108" s="393"/>
      <c r="D108" s="393"/>
      <c r="E108" s="393"/>
      <c r="F108" s="148"/>
      <c r="G108" s="76"/>
    </row>
    <row r="109" spans="1:7" ht="15.75" x14ac:dyDescent="0.25">
      <c r="A109" s="380" t="s">
        <v>615</v>
      </c>
      <c r="B109" s="415"/>
      <c r="C109" s="415"/>
      <c r="D109" s="415"/>
      <c r="E109" s="416"/>
      <c r="F109" s="149">
        <f>SUM(F103:F108)</f>
        <v>0.7517033333333335</v>
      </c>
      <c r="G109" s="105">
        <f>SUM(G103:G108)</f>
        <v>1282.92</v>
      </c>
    </row>
    <row r="110" spans="1:7" ht="15.75" x14ac:dyDescent="0.25">
      <c r="A110" s="16"/>
      <c r="B110" s="16"/>
      <c r="C110" s="16"/>
      <c r="D110" s="16"/>
      <c r="E110" s="16"/>
      <c r="F110" s="16"/>
      <c r="G110" s="16"/>
    </row>
    <row r="111" spans="1:7" ht="15.75" x14ac:dyDescent="0.2">
      <c r="A111" s="394" t="s">
        <v>735</v>
      </c>
      <c r="B111" s="395"/>
      <c r="C111" s="395"/>
      <c r="D111" s="395"/>
      <c r="E111" s="395"/>
      <c r="F111" s="395"/>
      <c r="G111" s="82">
        <f>G35+G46+G53+G109</f>
        <v>4048.2599999999998</v>
      </c>
    </row>
    <row r="113" spans="1:7" ht="15.75" x14ac:dyDescent="0.2">
      <c r="A113" s="383" t="s">
        <v>765</v>
      </c>
      <c r="B113" s="384"/>
      <c r="C113" s="384"/>
      <c r="D113" s="384"/>
      <c r="E113" s="384"/>
      <c r="F113" s="384"/>
      <c r="G113" s="385"/>
    </row>
    <row r="114" spans="1:7" ht="15.75" x14ac:dyDescent="0.2">
      <c r="A114" s="95">
        <v>5</v>
      </c>
      <c r="B114" s="418" t="s">
        <v>617</v>
      </c>
      <c r="C114" s="419"/>
      <c r="D114" s="419"/>
      <c r="E114" s="420"/>
      <c r="F114" s="101" t="s">
        <v>565</v>
      </c>
      <c r="G114" s="102" t="s">
        <v>538</v>
      </c>
    </row>
    <row r="115" spans="1:7" ht="15.75" x14ac:dyDescent="0.25">
      <c r="A115" s="70" t="s">
        <v>344</v>
      </c>
      <c r="B115" s="326" t="s">
        <v>618</v>
      </c>
      <c r="C115" s="327"/>
      <c r="D115" s="327"/>
      <c r="E115" s="328"/>
      <c r="F115" s="173">
        <v>0.05</v>
      </c>
      <c r="G115" s="172">
        <f>TRUNC(F115*G111,2)</f>
        <v>202.41</v>
      </c>
    </row>
    <row r="116" spans="1:7" ht="15.75" x14ac:dyDescent="0.25">
      <c r="A116" s="145" t="s">
        <v>341</v>
      </c>
      <c r="B116" s="329" t="s">
        <v>619</v>
      </c>
      <c r="C116" s="330"/>
      <c r="D116" s="330"/>
      <c r="E116" s="331"/>
      <c r="F116" s="174">
        <v>5.2999999999999999E-2</v>
      </c>
      <c r="G116" s="83">
        <f>TRUNC(F116*(G111+G115),2)</f>
        <v>225.28</v>
      </c>
    </row>
    <row r="117" spans="1:7" ht="15.75" x14ac:dyDescent="0.25">
      <c r="A117" s="145" t="s">
        <v>342</v>
      </c>
      <c r="B117" s="329" t="s">
        <v>620</v>
      </c>
      <c r="C117" s="330"/>
      <c r="D117" s="330"/>
      <c r="E117" s="331"/>
      <c r="F117" s="124">
        <f>SUM(F118:F121)</f>
        <v>0.14250000000000002</v>
      </c>
      <c r="G117" s="83">
        <f>TRUNC(((G111+G115+G116)/(1-F117))*F117,2)</f>
        <v>743.81</v>
      </c>
    </row>
    <row r="118" spans="1:7" ht="15.75" x14ac:dyDescent="0.25">
      <c r="A118" s="145"/>
      <c r="B118" s="329" t="s">
        <v>621</v>
      </c>
      <c r="C118" s="330"/>
      <c r="D118" s="330"/>
      <c r="E118" s="331"/>
      <c r="F118" s="175">
        <v>9.2499999999999999E-2</v>
      </c>
      <c r="G118" s="83"/>
    </row>
    <row r="119" spans="1:7" ht="15.75" x14ac:dyDescent="0.25">
      <c r="A119" s="145"/>
      <c r="B119" s="329" t="s">
        <v>622</v>
      </c>
      <c r="C119" s="330"/>
      <c r="D119" s="330"/>
      <c r="E119" s="331"/>
      <c r="F119" s="175"/>
      <c r="G119" s="83"/>
    </row>
    <row r="120" spans="1:7" ht="15.75" x14ac:dyDescent="0.25">
      <c r="A120" s="145"/>
      <c r="B120" s="329" t="s">
        <v>623</v>
      </c>
      <c r="C120" s="330"/>
      <c r="D120" s="330"/>
      <c r="E120" s="331"/>
      <c r="F120" s="175">
        <v>0.05</v>
      </c>
      <c r="G120" s="83"/>
    </row>
    <row r="121" spans="1:7" ht="15.75" x14ac:dyDescent="0.25">
      <c r="A121" s="145"/>
      <c r="B121" s="306" t="s">
        <v>624</v>
      </c>
      <c r="C121" s="307"/>
      <c r="D121" s="307"/>
      <c r="E121" s="308"/>
      <c r="F121" s="175"/>
      <c r="G121" s="84"/>
    </row>
    <row r="122" spans="1:7" ht="15.75" x14ac:dyDescent="0.25">
      <c r="A122" s="412" t="s">
        <v>625</v>
      </c>
      <c r="B122" s="413"/>
      <c r="C122" s="413"/>
      <c r="D122" s="413"/>
      <c r="E122" s="414"/>
      <c r="F122" s="177"/>
      <c r="G122" s="160">
        <f>SUM(G115:G121)</f>
        <v>1171.5</v>
      </c>
    </row>
    <row r="123" spans="1:7" ht="15.75" x14ac:dyDescent="0.25">
      <c r="A123" s="16"/>
      <c r="B123" s="16"/>
      <c r="C123" s="16"/>
      <c r="D123" s="16"/>
      <c r="E123" s="16"/>
      <c r="F123" s="16"/>
      <c r="G123" s="16"/>
    </row>
    <row r="124" spans="1:7" ht="15.75" x14ac:dyDescent="0.2">
      <c r="A124" s="421" t="s">
        <v>766</v>
      </c>
      <c r="B124" s="422"/>
      <c r="C124" s="422"/>
      <c r="D124" s="422"/>
      <c r="E124" s="422"/>
      <c r="F124" s="422"/>
      <c r="G124" s="423"/>
    </row>
    <row r="125" spans="1:7" ht="14.25" customHeight="1" x14ac:dyDescent="0.2">
      <c r="A125" s="383" t="s">
        <v>626</v>
      </c>
      <c r="B125" s="384"/>
      <c r="C125" s="384"/>
      <c r="D125" s="384"/>
      <c r="E125" s="384"/>
      <c r="F125" s="384"/>
      <c r="G125" s="92" t="s">
        <v>538</v>
      </c>
    </row>
    <row r="126" spans="1:7" ht="15.75" x14ac:dyDescent="0.25">
      <c r="A126" s="85" t="s">
        <v>344</v>
      </c>
      <c r="B126" s="424" t="s">
        <v>767</v>
      </c>
      <c r="C126" s="425"/>
      <c r="D126" s="425"/>
      <c r="E126" s="425"/>
      <c r="F126" s="425"/>
      <c r="G126" s="86">
        <f>G35</f>
        <v>1706.84</v>
      </c>
    </row>
    <row r="127" spans="1:7" ht="15.75" x14ac:dyDescent="0.25">
      <c r="A127" s="85" t="s">
        <v>341</v>
      </c>
      <c r="B127" s="424" t="s">
        <v>768</v>
      </c>
      <c r="C127" s="425"/>
      <c r="D127" s="425"/>
      <c r="E127" s="425"/>
      <c r="F127" s="425"/>
      <c r="G127" s="86">
        <f>G46</f>
        <v>960.98</v>
      </c>
    </row>
    <row r="128" spans="1:7" ht="15.75" x14ac:dyDescent="0.25">
      <c r="A128" s="85" t="s">
        <v>342</v>
      </c>
      <c r="B128" s="424" t="s">
        <v>772</v>
      </c>
      <c r="C128" s="425"/>
      <c r="D128" s="425"/>
      <c r="E128" s="425"/>
      <c r="F128" s="425"/>
      <c r="G128" s="86">
        <f>G53</f>
        <v>97.52000000000001</v>
      </c>
    </row>
    <row r="129" spans="1:7" ht="15.75" x14ac:dyDescent="0.25">
      <c r="A129" s="85" t="s">
        <v>343</v>
      </c>
      <c r="B129" s="424" t="s">
        <v>769</v>
      </c>
      <c r="C129" s="425"/>
      <c r="D129" s="425"/>
      <c r="E129" s="425"/>
      <c r="F129" s="425"/>
      <c r="G129" s="86">
        <f>G109</f>
        <v>1282.92</v>
      </c>
    </row>
    <row r="130" spans="1:7" ht="15.75" x14ac:dyDescent="0.25">
      <c r="A130" s="426" t="s">
        <v>770</v>
      </c>
      <c r="B130" s="427"/>
      <c r="C130" s="427"/>
      <c r="D130" s="427"/>
      <c r="E130" s="427"/>
      <c r="F130" s="427"/>
      <c r="G130" s="87">
        <f>SUM(G126:G129)</f>
        <v>4048.2599999999998</v>
      </c>
    </row>
    <row r="131" spans="1:7" ht="15.75" x14ac:dyDescent="0.25">
      <c r="A131" s="85" t="s">
        <v>518</v>
      </c>
      <c r="B131" s="424" t="s">
        <v>771</v>
      </c>
      <c r="C131" s="425"/>
      <c r="D131" s="425"/>
      <c r="E131" s="425"/>
      <c r="F131" s="425"/>
      <c r="G131" s="86">
        <f>G122</f>
        <v>1171.5</v>
      </c>
    </row>
    <row r="132" spans="1:7" ht="15.75" x14ac:dyDescent="0.25">
      <c r="A132" s="428" t="s">
        <v>776</v>
      </c>
      <c r="B132" s="429"/>
      <c r="C132" s="429"/>
      <c r="D132" s="429"/>
      <c r="E132" s="429"/>
      <c r="F132" s="429"/>
      <c r="G132" s="178">
        <f>SUM(G130:G131)</f>
        <v>5219.76</v>
      </c>
    </row>
  </sheetData>
  <mergeCells count="134">
    <mergeCell ref="A132:F132"/>
    <mergeCell ref="A122:E122"/>
    <mergeCell ref="A124:G124"/>
    <mergeCell ref="A125:F125"/>
    <mergeCell ref="B126:F126"/>
    <mergeCell ref="B127:F127"/>
    <mergeCell ref="B128:F128"/>
    <mergeCell ref="B129:F129"/>
    <mergeCell ref="A130:F130"/>
    <mergeCell ref="B131:F131"/>
    <mergeCell ref="A113:G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A111:F111"/>
    <mergeCell ref="B107:E107"/>
    <mergeCell ref="B108:E108"/>
    <mergeCell ref="A109:E109"/>
    <mergeCell ref="B104:E104"/>
    <mergeCell ref="B105:E105"/>
    <mergeCell ref="B106:E106"/>
    <mergeCell ref="A99:E99"/>
    <mergeCell ref="A101:G101"/>
    <mergeCell ref="A102:E102"/>
    <mergeCell ref="B103:E103"/>
    <mergeCell ref="B96:E96"/>
    <mergeCell ref="A97:E97"/>
    <mergeCell ref="B98:E98"/>
    <mergeCell ref="B93:E93"/>
    <mergeCell ref="B94:E94"/>
    <mergeCell ref="B95:E95"/>
    <mergeCell ref="A89:G89"/>
    <mergeCell ref="B90:E90"/>
    <mergeCell ref="B91:E91"/>
    <mergeCell ref="B92:E92"/>
    <mergeCell ref="B85:E85"/>
    <mergeCell ref="B86:E86"/>
    <mergeCell ref="A87:E87"/>
    <mergeCell ref="B82:E82"/>
    <mergeCell ref="B83:E83"/>
    <mergeCell ref="B84:E84"/>
    <mergeCell ref="A78:E78"/>
    <mergeCell ref="A79:G79"/>
    <mergeCell ref="B80:E80"/>
    <mergeCell ref="B81:E81"/>
    <mergeCell ref="A74:G74"/>
    <mergeCell ref="B75:E75"/>
    <mergeCell ref="B76:E76"/>
    <mergeCell ref="B77:E77"/>
    <mergeCell ref="A71:E71"/>
    <mergeCell ref="B72:E72"/>
    <mergeCell ref="A73:E73"/>
    <mergeCell ref="A67:G67"/>
    <mergeCell ref="B68:E68"/>
    <mergeCell ref="B69:E69"/>
    <mergeCell ref="B70:E70"/>
    <mergeCell ref="B45:E45"/>
    <mergeCell ref="B44:E44"/>
    <mergeCell ref="B64:E64"/>
    <mergeCell ref="B65:E65"/>
    <mergeCell ref="A66:E66"/>
    <mergeCell ref="B61:E61"/>
    <mergeCell ref="B62:E62"/>
    <mergeCell ref="B63:E63"/>
    <mergeCell ref="B58:E58"/>
    <mergeCell ref="B59:E59"/>
    <mergeCell ref="B60:E60"/>
    <mergeCell ref="B52:E52"/>
    <mergeCell ref="A53:E53"/>
    <mergeCell ref="A55:G55"/>
    <mergeCell ref="A56:G56"/>
    <mergeCell ref="B57:E57"/>
    <mergeCell ref="A46:E46"/>
    <mergeCell ref="A47:G47"/>
    <mergeCell ref="B48:E48"/>
    <mergeCell ref="B49:E49"/>
    <mergeCell ref="B50:E50"/>
    <mergeCell ref="B51:E51"/>
    <mergeCell ref="A24:G24"/>
    <mergeCell ref="A25:E25"/>
    <mergeCell ref="B26:E26"/>
    <mergeCell ref="B27:E27"/>
    <mergeCell ref="F20:G20"/>
    <mergeCell ref="B21:E21"/>
    <mergeCell ref="F21:G21"/>
    <mergeCell ref="B22:E22"/>
    <mergeCell ref="F22:G22"/>
    <mergeCell ref="B31:E31"/>
    <mergeCell ref="B32:E32"/>
    <mergeCell ref="B33:E33"/>
    <mergeCell ref="B28:E28"/>
    <mergeCell ref="B29:E29"/>
    <mergeCell ref="B30:E30"/>
    <mergeCell ref="B39:E39"/>
    <mergeCell ref="G42:G43"/>
    <mergeCell ref="B42:E42"/>
    <mergeCell ref="B43:E43"/>
    <mergeCell ref="B40:E40"/>
    <mergeCell ref="B41:E41"/>
    <mergeCell ref="F42:F43"/>
    <mergeCell ref="B34:E34"/>
    <mergeCell ref="A35:E35"/>
    <mergeCell ref="A37:G37"/>
    <mergeCell ref="B38:E38"/>
    <mergeCell ref="A1:G1"/>
    <mergeCell ref="A2:G2"/>
    <mergeCell ref="A3:G3"/>
    <mergeCell ref="A5:G5"/>
    <mergeCell ref="B6:E6"/>
    <mergeCell ref="F6:G6"/>
    <mergeCell ref="B10:E10"/>
    <mergeCell ref="F10:G10"/>
    <mergeCell ref="A12:G12"/>
    <mergeCell ref="A13:E13"/>
    <mergeCell ref="A14:E14"/>
    <mergeCell ref="B7:E7"/>
    <mergeCell ref="F7:G7"/>
    <mergeCell ref="B8:E8"/>
    <mergeCell ref="F8:G8"/>
    <mergeCell ref="B9:E9"/>
    <mergeCell ref="F9:G9"/>
    <mergeCell ref="B20:E20"/>
    <mergeCell ref="A16:G16"/>
    <mergeCell ref="B17:E17"/>
    <mergeCell ref="F17:G17"/>
    <mergeCell ref="B18:E18"/>
    <mergeCell ref="F18:G18"/>
    <mergeCell ref="B19:E19"/>
    <mergeCell ref="F19:G1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view="pageBreakPreview" topLeftCell="A31" zoomScale="90" zoomScaleNormal="90" zoomScaleSheetLayoutView="90" workbookViewId="0">
      <selection activeCell="G111" sqref="G111"/>
    </sheetView>
  </sheetViews>
  <sheetFormatPr defaultColWidth="9.140625" defaultRowHeight="15" x14ac:dyDescent="0.2"/>
  <cols>
    <col min="1" max="1" width="3.85546875" style="63" customWidth="1"/>
    <col min="2" max="2" width="11.7109375" style="63" customWidth="1"/>
    <col min="3" max="3" width="16.7109375" style="63" customWidth="1"/>
    <col min="4" max="4" width="12.28515625" style="63" customWidth="1"/>
    <col min="5" max="5" width="38.140625" style="63" customWidth="1"/>
    <col min="6" max="6" width="20" style="63" customWidth="1"/>
    <col min="7" max="7" width="21.42578125" style="63" customWidth="1"/>
    <col min="8" max="8" width="14.42578125" style="63" customWidth="1"/>
    <col min="9" max="16384" width="9.140625" style="63"/>
  </cols>
  <sheetData>
    <row r="1" spans="1:12" s="14" customFormat="1" ht="15.6" customHeight="1" x14ac:dyDescent="0.25">
      <c r="A1" s="298" t="s">
        <v>658</v>
      </c>
      <c r="B1" s="298"/>
      <c r="C1" s="298"/>
      <c r="D1" s="298"/>
      <c r="E1" s="298"/>
      <c r="F1" s="298"/>
      <c r="G1" s="298"/>
      <c r="H1" s="63"/>
      <c r="I1" s="63"/>
      <c r="J1" s="63"/>
      <c r="K1" s="63"/>
      <c r="L1" s="63"/>
    </row>
    <row r="2" spans="1:12" s="15" customFormat="1" ht="15.6" customHeight="1" x14ac:dyDescent="0.25">
      <c r="A2" s="299" t="s">
        <v>632</v>
      </c>
      <c r="B2" s="299"/>
      <c r="C2" s="299"/>
      <c r="D2" s="299"/>
      <c r="E2" s="299"/>
      <c r="F2" s="299"/>
      <c r="G2" s="299"/>
      <c r="H2" s="63"/>
      <c r="I2" s="63"/>
      <c r="J2" s="63"/>
      <c r="K2" s="63"/>
      <c r="L2" s="63"/>
    </row>
    <row r="3" spans="1:12" s="15" customFormat="1" ht="15.6" customHeight="1" x14ac:dyDescent="0.25">
      <c r="A3" s="299" t="s">
        <v>338</v>
      </c>
      <c r="B3" s="299"/>
      <c r="C3" s="299"/>
      <c r="D3" s="299"/>
      <c r="E3" s="299"/>
      <c r="F3" s="299"/>
      <c r="G3" s="299"/>
      <c r="H3" s="63"/>
      <c r="I3" s="63"/>
      <c r="J3" s="63"/>
      <c r="K3" s="63"/>
      <c r="L3" s="63"/>
    </row>
    <row r="5" spans="1:12" ht="15.75" x14ac:dyDescent="0.25">
      <c r="A5" s="345" t="s">
        <v>512</v>
      </c>
      <c r="B5" s="346"/>
      <c r="C5" s="346"/>
      <c r="D5" s="346"/>
      <c r="E5" s="346"/>
      <c r="F5" s="346"/>
      <c r="G5" s="347"/>
    </row>
    <row r="6" spans="1:12" ht="15.75" x14ac:dyDescent="0.25">
      <c r="A6" s="64" t="s">
        <v>344</v>
      </c>
      <c r="B6" s="348" t="s">
        <v>513</v>
      </c>
      <c r="C6" s="349"/>
      <c r="D6" s="349"/>
      <c r="E6" s="350"/>
      <c r="F6" s="351"/>
      <c r="G6" s="352"/>
    </row>
    <row r="7" spans="1:12" ht="15.75" x14ac:dyDescent="0.25">
      <c r="A7" s="64" t="s">
        <v>341</v>
      </c>
      <c r="B7" s="348" t="s">
        <v>514</v>
      </c>
      <c r="C7" s="349"/>
      <c r="D7" s="349"/>
      <c r="E7" s="350"/>
      <c r="F7" s="351" t="s">
        <v>515</v>
      </c>
      <c r="G7" s="352"/>
    </row>
    <row r="8" spans="1:12" ht="15.75" x14ac:dyDescent="0.25">
      <c r="A8" s="64" t="s">
        <v>342</v>
      </c>
      <c r="B8" s="348" t="s">
        <v>516</v>
      </c>
      <c r="C8" s="349"/>
      <c r="D8" s="349"/>
      <c r="E8" s="350"/>
      <c r="F8" s="351" t="s">
        <v>734</v>
      </c>
      <c r="G8" s="352"/>
    </row>
    <row r="9" spans="1:12" ht="15.75" x14ac:dyDescent="0.25">
      <c r="A9" s="64" t="s">
        <v>343</v>
      </c>
      <c r="B9" s="348" t="s">
        <v>517</v>
      </c>
      <c r="C9" s="349"/>
      <c r="D9" s="349"/>
      <c r="E9" s="350"/>
      <c r="F9" s="351">
        <v>2016</v>
      </c>
      <c r="G9" s="352"/>
    </row>
    <row r="10" spans="1:12" ht="15.75" x14ac:dyDescent="0.25">
      <c r="A10" s="64" t="s">
        <v>518</v>
      </c>
      <c r="B10" s="348" t="s">
        <v>519</v>
      </c>
      <c r="C10" s="349"/>
      <c r="D10" s="349"/>
      <c r="E10" s="350"/>
      <c r="F10" s="353">
        <v>12</v>
      </c>
      <c r="G10" s="354"/>
    </row>
    <row r="11" spans="1:12" ht="15.75" x14ac:dyDescent="0.25">
      <c r="A11" s="16"/>
      <c r="B11" s="16"/>
      <c r="C11" s="16"/>
      <c r="D11" s="16"/>
      <c r="E11" s="16"/>
      <c r="F11" s="16"/>
      <c r="G11" s="16"/>
    </row>
    <row r="12" spans="1:12" ht="15.75" x14ac:dyDescent="0.25">
      <c r="A12" s="355" t="s">
        <v>520</v>
      </c>
      <c r="B12" s="355"/>
      <c r="C12" s="355"/>
      <c r="D12" s="355"/>
      <c r="E12" s="355"/>
      <c r="F12" s="355"/>
      <c r="G12" s="355"/>
    </row>
    <row r="13" spans="1:12" ht="45" customHeight="1" x14ac:dyDescent="0.2">
      <c r="A13" s="356" t="s">
        <v>521</v>
      </c>
      <c r="B13" s="357"/>
      <c r="C13" s="357"/>
      <c r="D13" s="357"/>
      <c r="E13" s="358"/>
      <c r="F13" s="142" t="s">
        <v>522</v>
      </c>
      <c r="G13" s="91" t="s">
        <v>523</v>
      </c>
    </row>
    <row r="14" spans="1:12" ht="15.75" x14ac:dyDescent="0.25">
      <c r="A14" s="353" t="s">
        <v>634</v>
      </c>
      <c r="B14" s="359"/>
      <c r="C14" s="359"/>
      <c r="D14" s="359"/>
      <c r="E14" s="354"/>
      <c r="F14" s="141" t="s">
        <v>633</v>
      </c>
      <c r="G14" s="64">
        <v>2</v>
      </c>
    </row>
    <row r="15" spans="1:12" ht="15.75" x14ac:dyDescent="0.25">
      <c r="A15" s="16"/>
      <c r="B15" s="16"/>
      <c r="C15" s="16"/>
      <c r="D15" s="16"/>
      <c r="E15" s="16"/>
      <c r="F15" s="16"/>
      <c r="G15" s="16"/>
    </row>
    <row r="16" spans="1:12" ht="15.75" x14ac:dyDescent="0.25">
      <c r="A16" s="355" t="s">
        <v>525</v>
      </c>
      <c r="B16" s="355"/>
      <c r="C16" s="355"/>
      <c r="D16" s="355"/>
      <c r="E16" s="355"/>
      <c r="F16" s="355"/>
      <c r="G16" s="355"/>
    </row>
    <row r="17" spans="1:7" ht="15.75" x14ac:dyDescent="0.25">
      <c r="A17" s="65">
        <v>1</v>
      </c>
      <c r="B17" s="348" t="s">
        <v>526</v>
      </c>
      <c r="C17" s="349"/>
      <c r="D17" s="349"/>
      <c r="E17" s="350"/>
      <c r="F17" s="353" t="s">
        <v>635</v>
      </c>
      <c r="G17" s="354"/>
    </row>
    <row r="18" spans="1:7" ht="15.75" x14ac:dyDescent="0.25">
      <c r="A18" s="65">
        <v>2</v>
      </c>
      <c r="B18" s="348" t="s">
        <v>527</v>
      </c>
      <c r="C18" s="349"/>
      <c r="D18" s="349"/>
      <c r="E18" s="350"/>
      <c r="F18" s="353" t="s">
        <v>636</v>
      </c>
      <c r="G18" s="354"/>
    </row>
    <row r="19" spans="1:7" ht="15.75" x14ac:dyDescent="0.25">
      <c r="A19" s="65">
        <v>3</v>
      </c>
      <c r="B19" s="348" t="s">
        <v>703</v>
      </c>
      <c r="C19" s="349"/>
      <c r="D19" s="349"/>
      <c r="E19" s="350"/>
      <c r="F19" s="360">
        <v>1361.8</v>
      </c>
      <c r="G19" s="361"/>
    </row>
    <row r="20" spans="1:7" ht="15.75" x14ac:dyDescent="0.25">
      <c r="A20" s="65">
        <v>4</v>
      </c>
      <c r="B20" s="348" t="s">
        <v>529</v>
      </c>
      <c r="C20" s="349"/>
      <c r="D20" s="349"/>
      <c r="E20" s="350"/>
      <c r="F20" s="351" t="s">
        <v>635</v>
      </c>
      <c r="G20" s="352"/>
    </row>
    <row r="21" spans="1:7" ht="15.75" x14ac:dyDescent="0.25">
      <c r="A21" s="65">
        <v>5</v>
      </c>
      <c r="B21" s="348" t="s">
        <v>530</v>
      </c>
      <c r="C21" s="349"/>
      <c r="D21" s="349"/>
      <c r="E21" s="350"/>
      <c r="F21" s="351" t="s">
        <v>699</v>
      </c>
      <c r="G21" s="352"/>
    </row>
    <row r="22" spans="1:7" ht="15.75" x14ac:dyDescent="0.25">
      <c r="A22" s="65">
        <v>6</v>
      </c>
      <c r="B22" s="348" t="s">
        <v>531</v>
      </c>
      <c r="C22" s="349"/>
      <c r="D22" s="349"/>
      <c r="E22" s="350"/>
      <c r="F22" s="353" t="s">
        <v>637</v>
      </c>
      <c r="G22" s="354"/>
    </row>
    <row r="23" spans="1:7" ht="15.75" x14ac:dyDescent="0.25">
      <c r="A23" s="37"/>
      <c r="B23" s="37"/>
      <c r="C23" s="37"/>
      <c r="D23" s="37"/>
      <c r="E23" s="37"/>
      <c r="F23" s="37"/>
      <c r="G23" s="66"/>
    </row>
    <row r="24" spans="1:7" ht="14.45" customHeight="1" x14ac:dyDescent="0.2">
      <c r="A24" s="332" t="s">
        <v>533</v>
      </c>
      <c r="B24" s="332"/>
      <c r="C24" s="332"/>
      <c r="D24" s="332"/>
      <c r="E24" s="332"/>
      <c r="F24" s="332"/>
      <c r="G24" s="332"/>
    </row>
    <row r="25" spans="1:7" ht="50.25" customHeight="1" x14ac:dyDescent="0.2">
      <c r="A25" s="364" t="s">
        <v>534</v>
      </c>
      <c r="B25" s="365"/>
      <c r="C25" s="365"/>
      <c r="D25" s="365"/>
      <c r="E25" s="366"/>
      <c r="F25" s="140" t="s">
        <v>535</v>
      </c>
      <c r="G25" s="19" t="s">
        <v>665</v>
      </c>
    </row>
    <row r="26" spans="1:7" ht="15.75" x14ac:dyDescent="0.2">
      <c r="A26" s="94">
        <v>1</v>
      </c>
      <c r="B26" s="367" t="s">
        <v>537</v>
      </c>
      <c r="C26" s="368"/>
      <c r="D26" s="368"/>
      <c r="E26" s="369"/>
      <c r="F26" s="139"/>
      <c r="G26" s="143" t="s">
        <v>538</v>
      </c>
    </row>
    <row r="27" spans="1:7" ht="15.75" x14ac:dyDescent="0.25">
      <c r="A27" s="67" t="s">
        <v>344</v>
      </c>
      <c r="B27" s="370" t="s">
        <v>539</v>
      </c>
      <c r="C27" s="371"/>
      <c r="D27" s="371"/>
      <c r="E27" s="371"/>
      <c r="F27" s="166"/>
      <c r="G27" s="119">
        <v>1361.8</v>
      </c>
    </row>
    <row r="28" spans="1:7" ht="15.75" x14ac:dyDescent="0.25">
      <c r="A28" s="68" t="s">
        <v>341</v>
      </c>
      <c r="B28" s="362" t="s">
        <v>540</v>
      </c>
      <c r="C28" s="363"/>
      <c r="D28" s="363"/>
      <c r="E28" s="363"/>
      <c r="F28" s="167"/>
      <c r="G28" s="119"/>
    </row>
    <row r="29" spans="1:7" ht="15.75" x14ac:dyDescent="0.25">
      <c r="A29" s="68" t="s">
        <v>342</v>
      </c>
      <c r="B29" s="362" t="s">
        <v>541</v>
      </c>
      <c r="C29" s="363"/>
      <c r="D29" s="363"/>
      <c r="E29" s="363"/>
      <c r="F29" s="171"/>
      <c r="G29" s="119"/>
    </row>
    <row r="30" spans="1:7" ht="15.75" x14ac:dyDescent="0.25">
      <c r="A30" s="68" t="s">
        <v>343</v>
      </c>
      <c r="B30" s="362" t="s">
        <v>542</v>
      </c>
      <c r="C30" s="363"/>
      <c r="D30" s="363"/>
      <c r="E30" s="363"/>
      <c r="F30" s="167"/>
      <c r="G30" s="119"/>
    </row>
    <row r="31" spans="1:7" ht="15.75" x14ac:dyDescent="0.25">
      <c r="A31" s="68" t="s">
        <v>518</v>
      </c>
      <c r="B31" s="362" t="s">
        <v>543</v>
      </c>
      <c r="C31" s="363"/>
      <c r="D31" s="363"/>
      <c r="E31" s="363"/>
      <c r="F31" s="167"/>
      <c r="G31" s="119"/>
    </row>
    <row r="32" spans="1:7" ht="15.75" x14ac:dyDescent="0.25">
      <c r="A32" s="68" t="s">
        <v>544</v>
      </c>
      <c r="B32" s="362" t="s">
        <v>545</v>
      </c>
      <c r="C32" s="363"/>
      <c r="D32" s="363"/>
      <c r="E32" s="363"/>
      <c r="F32" s="167"/>
      <c r="G32" s="119"/>
    </row>
    <row r="33" spans="1:7" ht="15.75" x14ac:dyDescent="0.25">
      <c r="A33" s="68" t="s">
        <v>546</v>
      </c>
      <c r="B33" s="362" t="s">
        <v>547</v>
      </c>
      <c r="C33" s="363"/>
      <c r="D33" s="363"/>
      <c r="E33" s="363"/>
      <c r="F33" s="167"/>
      <c r="G33" s="119"/>
    </row>
    <row r="34" spans="1:7" ht="15.75" x14ac:dyDescent="0.25">
      <c r="A34" s="69" t="s">
        <v>548</v>
      </c>
      <c r="B34" s="372" t="s">
        <v>549</v>
      </c>
      <c r="C34" s="373"/>
      <c r="D34" s="373"/>
      <c r="E34" s="373"/>
      <c r="F34" s="168"/>
      <c r="G34" s="119"/>
    </row>
    <row r="35" spans="1:7" ht="15.75" x14ac:dyDescent="0.2">
      <c r="A35" s="376" t="s">
        <v>550</v>
      </c>
      <c r="B35" s="377"/>
      <c r="C35" s="377"/>
      <c r="D35" s="377"/>
      <c r="E35" s="378"/>
      <c r="F35" s="165"/>
      <c r="G35" s="93">
        <f>SUM(G27:G34)</f>
        <v>1361.8</v>
      </c>
    </row>
    <row r="36" spans="1:7" ht="15.75" x14ac:dyDescent="0.25">
      <c r="A36" s="16"/>
      <c r="B36" s="16"/>
      <c r="C36" s="16"/>
      <c r="D36" s="16"/>
      <c r="E36" s="16"/>
      <c r="F36" s="16"/>
      <c r="G36" s="16"/>
    </row>
    <row r="37" spans="1:7" ht="15.75" x14ac:dyDescent="0.2">
      <c r="A37" s="379" t="s">
        <v>551</v>
      </c>
      <c r="B37" s="379"/>
      <c r="C37" s="379"/>
      <c r="D37" s="379"/>
      <c r="E37" s="379"/>
      <c r="F37" s="379"/>
      <c r="G37" s="332"/>
    </row>
    <row r="38" spans="1:7" ht="15.75" x14ac:dyDescent="0.2">
      <c r="A38" s="94">
        <v>2</v>
      </c>
      <c r="B38" s="367" t="s">
        <v>552</v>
      </c>
      <c r="C38" s="368"/>
      <c r="D38" s="368"/>
      <c r="E38" s="369"/>
      <c r="F38" s="139" t="s">
        <v>631</v>
      </c>
      <c r="G38" s="161" t="s">
        <v>538</v>
      </c>
    </row>
    <row r="39" spans="1:7" ht="15.75" x14ac:dyDescent="0.25">
      <c r="A39" s="67" t="s">
        <v>344</v>
      </c>
      <c r="B39" s="370" t="s">
        <v>1100</v>
      </c>
      <c r="C39" s="371"/>
      <c r="D39" s="371"/>
      <c r="E39" s="371"/>
      <c r="F39" s="162">
        <v>5</v>
      </c>
      <c r="G39" s="122">
        <f>TRUNC(IF($F$39*2*22-G27*0.06&gt;0,$F$39*2*22-G27*0.06,),2)</f>
        <v>138.29</v>
      </c>
    </row>
    <row r="40" spans="1:7" ht="15.75" x14ac:dyDescent="0.25">
      <c r="A40" s="68" t="s">
        <v>341</v>
      </c>
      <c r="B40" s="362" t="s">
        <v>1101</v>
      </c>
      <c r="C40" s="363"/>
      <c r="D40" s="363"/>
      <c r="E40" s="363"/>
      <c r="F40" s="296">
        <v>24</v>
      </c>
      <c r="G40" s="119">
        <f>TRUNC(F40*22,2)</f>
        <v>528</v>
      </c>
    </row>
    <row r="41" spans="1:7" ht="15.75" x14ac:dyDescent="0.25">
      <c r="A41" s="68" t="s">
        <v>342</v>
      </c>
      <c r="B41" s="362" t="s">
        <v>555</v>
      </c>
      <c r="C41" s="363"/>
      <c r="D41" s="363"/>
      <c r="E41" s="363"/>
      <c r="F41" s="296">
        <v>180</v>
      </c>
      <c r="G41" s="119">
        <f>TRUNC(F41,2)</f>
        <v>180</v>
      </c>
    </row>
    <row r="42" spans="1:7" ht="15.75" x14ac:dyDescent="0.25">
      <c r="A42" s="68" t="s">
        <v>343</v>
      </c>
      <c r="B42" s="362" t="s">
        <v>556</v>
      </c>
      <c r="C42" s="363"/>
      <c r="D42" s="363"/>
      <c r="E42" s="363"/>
      <c r="F42" s="437">
        <v>2.5</v>
      </c>
      <c r="G42" s="431">
        <f>TRUNC(F42,2)</f>
        <v>2.5</v>
      </c>
    </row>
    <row r="43" spans="1:7" ht="15.75" x14ac:dyDescent="0.25">
      <c r="A43" s="68" t="s">
        <v>518</v>
      </c>
      <c r="B43" s="362" t="s">
        <v>557</v>
      </c>
      <c r="C43" s="363"/>
      <c r="D43" s="363"/>
      <c r="E43" s="363"/>
      <c r="F43" s="437"/>
      <c r="G43" s="431"/>
    </row>
    <row r="44" spans="1:7" ht="15.75" x14ac:dyDescent="0.25">
      <c r="A44" s="68" t="s">
        <v>544</v>
      </c>
      <c r="B44" s="362" t="s">
        <v>549</v>
      </c>
      <c r="C44" s="363"/>
      <c r="D44" s="363"/>
      <c r="E44" s="363"/>
      <c r="F44" s="296"/>
      <c r="G44" s="119">
        <v>0</v>
      </c>
    </row>
    <row r="45" spans="1:7" ht="15.75" x14ac:dyDescent="0.25">
      <c r="A45" s="297"/>
      <c r="B45" s="432" t="s">
        <v>725</v>
      </c>
      <c r="C45" s="433"/>
      <c r="D45" s="433"/>
      <c r="E45" s="433"/>
      <c r="F45" s="164">
        <v>4.5</v>
      </c>
      <c r="G45" s="119">
        <f>TRUNC(F45,2)</f>
        <v>4.5</v>
      </c>
    </row>
    <row r="46" spans="1:7" ht="15.75" x14ac:dyDescent="0.2">
      <c r="A46" s="376" t="s">
        <v>558</v>
      </c>
      <c r="B46" s="377"/>
      <c r="C46" s="377"/>
      <c r="D46" s="377"/>
      <c r="E46" s="378"/>
      <c r="F46" s="165"/>
      <c r="G46" s="93">
        <f>SUM(G39:G45)</f>
        <v>853.29</v>
      </c>
    </row>
    <row r="47" spans="1:7" ht="15.75" x14ac:dyDescent="0.2">
      <c r="A47" s="383" t="s">
        <v>1169</v>
      </c>
      <c r="B47" s="384"/>
      <c r="C47" s="384"/>
      <c r="D47" s="384"/>
      <c r="E47" s="384"/>
      <c r="F47" s="384"/>
      <c r="G47" s="385"/>
    </row>
    <row r="48" spans="1:7" ht="14.25" customHeight="1" x14ac:dyDescent="0.2">
      <c r="A48" s="95">
        <v>3</v>
      </c>
      <c r="B48" s="367" t="s">
        <v>559</v>
      </c>
      <c r="C48" s="368"/>
      <c r="D48" s="368"/>
      <c r="E48" s="369"/>
      <c r="F48" s="155"/>
      <c r="G48" s="143" t="s">
        <v>538</v>
      </c>
    </row>
    <row r="49" spans="1:7" ht="15.75" x14ac:dyDescent="0.25">
      <c r="A49" s="70" t="s">
        <v>344</v>
      </c>
      <c r="B49" s="389" t="s">
        <v>744</v>
      </c>
      <c r="C49" s="371"/>
      <c r="D49" s="371"/>
      <c r="E49" s="374"/>
      <c r="F49" s="156"/>
      <c r="G49" s="267">
        <f>'ANEXO IV'!F80</f>
        <v>31.11</v>
      </c>
    </row>
    <row r="50" spans="1:7" ht="15.75" x14ac:dyDescent="0.25">
      <c r="A50" s="145" t="s">
        <v>341</v>
      </c>
      <c r="B50" s="329" t="s">
        <v>1166</v>
      </c>
      <c r="C50" s="330"/>
      <c r="D50" s="330"/>
      <c r="E50" s="331"/>
      <c r="F50" s="199"/>
      <c r="G50" s="286">
        <f>'ANEXO IV'!F128</f>
        <v>30.92</v>
      </c>
    </row>
    <row r="51" spans="1:7" ht="15.75" x14ac:dyDescent="0.25">
      <c r="A51" s="145" t="s">
        <v>342</v>
      </c>
      <c r="B51" s="329" t="s">
        <v>784</v>
      </c>
      <c r="C51" s="330"/>
      <c r="D51" s="330"/>
      <c r="E51" s="331"/>
      <c r="F51" s="199"/>
      <c r="G51" s="286">
        <f>'ANEXO IV'!F140</f>
        <v>35.49</v>
      </c>
    </row>
    <row r="52" spans="1:7" ht="15.75" x14ac:dyDescent="0.25">
      <c r="A52" s="266" t="s">
        <v>343</v>
      </c>
      <c r="B52" s="306" t="s">
        <v>549</v>
      </c>
      <c r="C52" s="307"/>
      <c r="D52" s="307"/>
      <c r="E52" s="308"/>
      <c r="F52" s="157"/>
      <c r="G52" s="123"/>
    </row>
    <row r="53" spans="1:7" ht="15.75" x14ac:dyDescent="0.25">
      <c r="A53" s="380" t="s">
        <v>560</v>
      </c>
      <c r="B53" s="415"/>
      <c r="C53" s="415"/>
      <c r="D53" s="415"/>
      <c r="E53" s="416"/>
      <c r="F53" s="158"/>
      <c r="G53" s="107">
        <f>SUM(G49:G52)</f>
        <v>97.52000000000001</v>
      </c>
    </row>
    <row r="54" spans="1:7" ht="15.75" x14ac:dyDescent="0.25">
      <c r="A54" s="16"/>
      <c r="B54" s="16"/>
      <c r="C54" s="16"/>
      <c r="D54" s="16"/>
      <c r="E54" s="16"/>
      <c r="F54" s="16"/>
      <c r="G54" s="16"/>
    </row>
    <row r="55" spans="1:7" ht="15.75" x14ac:dyDescent="0.2">
      <c r="A55" s="383" t="s">
        <v>561</v>
      </c>
      <c r="B55" s="384"/>
      <c r="C55" s="384"/>
      <c r="D55" s="384"/>
      <c r="E55" s="384"/>
      <c r="F55" s="384"/>
      <c r="G55" s="385"/>
    </row>
    <row r="56" spans="1:7" ht="15.75" x14ac:dyDescent="0.2">
      <c r="A56" s="386" t="s">
        <v>562</v>
      </c>
      <c r="B56" s="387"/>
      <c r="C56" s="368"/>
      <c r="D56" s="368"/>
      <c r="E56" s="368"/>
      <c r="F56" s="368"/>
      <c r="G56" s="388"/>
    </row>
    <row r="57" spans="1:7" ht="15.75" x14ac:dyDescent="0.2">
      <c r="A57" s="94" t="s">
        <v>563</v>
      </c>
      <c r="B57" s="367" t="s">
        <v>564</v>
      </c>
      <c r="C57" s="368"/>
      <c r="D57" s="368"/>
      <c r="E57" s="369"/>
      <c r="F57" s="139" t="s">
        <v>565</v>
      </c>
      <c r="G57" s="97" t="s">
        <v>538</v>
      </c>
    </row>
    <row r="58" spans="1:7" ht="15.75" x14ac:dyDescent="0.2">
      <c r="A58" s="71" t="s">
        <v>344</v>
      </c>
      <c r="B58" s="397" t="s">
        <v>566</v>
      </c>
      <c r="C58" s="398"/>
      <c r="D58" s="398"/>
      <c r="E58" s="398"/>
      <c r="F58" s="150">
        <v>0.2</v>
      </c>
      <c r="G58" s="191">
        <f>TRUNC($G$35*F58,2)</f>
        <v>272.36</v>
      </c>
    </row>
    <row r="59" spans="1:7" ht="15.75" x14ac:dyDescent="0.2">
      <c r="A59" s="73" t="s">
        <v>341</v>
      </c>
      <c r="B59" s="390" t="s">
        <v>567</v>
      </c>
      <c r="C59" s="391"/>
      <c r="D59" s="391"/>
      <c r="E59" s="391"/>
      <c r="F59" s="151">
        <v>1.4999999999999999E-2</v>
      </c>
      <c r="G59" s="192">
        <f t="shared" ref="G59:G65" si="0">TRUNC($G$35*F59,2)</f>
        <v>20.420000000000002</v>
      </c>
    </row>
    <row r="60" spans="1:7" ht="15.75" x14ac:dyDescent="0.2">
      <c r="A60" s="73" t="s">
        <v>342</v>
      </c>
      <c r="B60" s="390" t="s">
        <v>568</v>
      </c>
      <c r="C60" s="391"/>
      <c r="D60" s="391"/>
      <c r="E60" s="391"/>
      <c r="F60" s="151">
        <v>0.01</v>
      </c>
      <c r="G60" s="192">
        <f t="shared" si="0"/>
        <v>13.61</v>
      </c>
    </row>
    <row r="61" spans="1:7" ht="15.75" x14ac:dyDescent="0.2">
      <c r="A61" s="73" t="s">
        <v>343</v>
      </c>
      <c r="B61" s="390" t="s">
        <v>569</v>
      </c>
      <c r="C61" s="391"/>
      <c r="D61" s="391"/>
      <c r="E61" s="391"/>
      <c r="F61" s="151">
        <v>2E-3</v>
      </c>
      <c r="G61" s="192">
        <f t="shared" si="0"/>
        <v>2.72</v>
      </c>
    </row>
    <row r="62" spans="1:7" ht="15.75" x14ac:dyDescent="0.2">
      <c r="A62" s="73" t="s">
        <v>518</v>
      </c>
      <c r="B62" s="390" t="s">
        <v>570</v>
      </c>
      <c r="C62" s="391"/>
      <c r="D62" s="391"/>
      <c r="E62" s="391"/>
      <c r="F62" s="151">
        <v>2.5000000000000001E-2</v>
      </c>
      <c r="G62" s="192">
        <f t="shared" si="0"/>
        <v>34.04</v>
      </c>
    </row>
    <row r="63" spans="1:7" ht="15.75" x14ac:dyDescent="0.2">
      <c r="A63" s="73" t="s">
        <v>544</v>
      </c>
      <c r="B63" s="390" t="s">
        <v>571</v>
      </c>
      <c r="C63" s="391"/>
      <c r="D63" s="391"/>
      <c r="E63" s="391"/>
      <c r="F63" s="151">
        <v>0.08</v>
      </c>
      <c r="G63" s="192">
        <f t="shared" si="0"/>
        <v>108.94</v>
      </c>
    </row>
    <row r="64" spans="1:7" ht="15.75" x14ac:dyDescent="0.2">
      <c r="A64" s="73" t="s">
        <v>546</v>
      </c>
      <c r="B64" s="390" t="s">
        <v>572</v>
      </c>
      <c r="C64" s="391"/>
      <c r="D64" s="391"/>
      <c r="E64" s="391"/>
      <c r="F64" s="151">
        <v>0.03</v>
      </c>
      <c r="G64" s="192">
        <f t="shared" si="0"/>
        <v>40.85</v>
      </c>
    </row>
    <row r="65" spans="1:7" ht="15.75" x14ac:dyDescent="0.2">
      <c r="A65" s="75" t="s">
        <v>548</v>
      </c>
      <c r="B65" s="392" t="s">
        <v>573</v>
      </c>
      <c r="C65" s="393"/>
      <c r="D65" s="393"/>
      <c r="E65" s="393"/>
      <c r="F65" s="152">
        <v>6.0000000000000001E-3</v>
      </c>
      <c r="G65" s="193">
        <f t="shared" si="0"/>
        <v>8.17</v>
      </c>
    </row>
    <row r="66" spans="1:7" ht="15.75" x14ac:dyDescent="0.2">
      <c r="A66" s="394" t="s">
        <v>574</v>
      </c>
      <c r="B66" s="395"/>
      <c r="C66" s="395"/>
      <c r="D66" s="395"/>
      <c r="E66" s="396"/>
      <c r="F66" s="153">
        <f>SUM(F58:F65)</f>
        <v>0.3680000000000001</v>
      </c>
      <c r="G66" s="77">
        <f>SUM(G58:G65)</f>
        <v>501.11000000000013</v>
      </c>
    </row>
    <row r="67" spans="1:7" ht="15.75" x14ac:dyDescent="0.2">
      <c r="A67" s="386" t="s">
        <v>575</v>
      </c>
      <c r="B67" s="387"/>
      <c r="C67" s="399"/>
      <c r="D67" s="399"/>
      <c r="E67" s="399"/>
      <c r="F67" s="399"/>
      <c r="G67" s="388"/>
    </row>
    <row r="68" spans="1:7" ht="15.75" x14ac:dyDescent="0.2">
      <c r="A68" s="98" t="s">
        <v>576</v>
      </c>
      <c r="B68" s="367" t="s">
        <v>577</v>
      </c>
      <c r="C68" s="368"/>
      <c r="D68" s="368"/>
      <c r="E68" s="369"/>
      <c r="F68" s="139" t="s">
        <v>565</v>
      </c>
      <c r="G68" s="99" t="s">
        <v>538</v>
      </c>
    </row>
    <row r="69" spans="1:7" ht="15.75" x14ac:dyDescent="0.2">
      <c r="A69" s="71" t="s">
        <v>344</v>
      </c>
      <c r="B69" s="397" t="s">
        <v>578</v>
      </c>
      <c r="C69" s="398"/>
      <c r="D69" s="398"/>
      <c r="E69" s="398"/>
      <c r="F69" s="146">
        <f>1/12</f>
        <v>8.3333333333333329E-2</v>
      </c>
      <c r="G69" s="191">
        <f t="shared" ref="G69:G70" si="1">TRUNC($G$35*F69,2)</f>
        <v>113.48</v>
      </c>
    </row>
    <row r="70" spans="1:7" ht="15.75" x14ac:dyDescent="0.2">
      <c r="A70" s="73" t="s">
        <v>341</v>
      </c>
      <c r="B70" s="392" t="s">
        <v>579</v>
      </c>
      <c r="C70" s="393"/>
      <c r="D70" s="393"/>
      <c r="E70" s="393"/>
      <c r="F70" s="148">
        <f>1/12*1/3</f>
        <v>2.7777777777777776E-2</v>
      </c>
      <c r="G70" s="193">
        <f t="shared" si="1"/>
        <v>37.82</v>
      </c>
    </row>
    <row r="71" spans="1:7" ht="15.75" x14ac:dyDescent="0.2">
      <c r="A71" s="394" t="s">
        <v>580</v>
      </c>
      <c r="B71" s="395"/>
      <c r="C71" s="395"/>
      <c r="D71" s="395"/>
      <c r="E71" s="396"/>
      <c r="F71" s="153">
        <f>SUM(F69:F70)</f>
        <v>0.1111111111111111</v>
      </c>
      <c r="G71" s="78">
        <f>SUM(G69:G70)</f>
        <v>151.30000000000001</v>
      </c>
    </row>
    <row r="72" spans="1:7" ht="30" customHeight="1" x14ac:dyDescent="0.2">
      <c r="A72" s="65" t="s">
        <v>342</v>
      </c>
      <c r="B72" s="438" t="s">
        <v>581</v>
      </c>
      <c r="C72" s="438"/>
      <c r="D72" s="438"/>
      <c r="E72" s="438"/>
      <c r="F72" s="154">
        <f>F66*F71</f>
        <v>4.0888888888888898E-2</v>
      </c>
      <c r="G72" s="192">
        <f t="shared" ref="G72" si="2">TRUNC($G$35*F72,2)</f>
        <v>55.68</v>
      </c>
    </row>
    <row r="73" spans="1:7" ht="15.75" x14ac:dyDescent="0.2">
      <c r="A73" s="394" t="s">
        <v>582</v>
      </c>
      <c r="B73" s="395"/>
      <c r="C73" s="395"/>
      <c r="D73" s="395"/>
      <c r="E73" s="396"/>
      <c r="F73" s="153">
        <f>F71+F72</f>
        <v>0.152</v>
      </c>
      <c r="G73" s="78">
        <f>SUM(G71:G72)</f>
        <v>206.98000000000002</v>
      </c>
    </row>
    <row r="74" spans="1:7" ht="15.75" x14ac:dyDescent="0.2">
      <c r="A74" s="386" t="s">
        <v>583</v>
      </c>
      <c r="B74" s="387"/>
      <c r="C74" s="399"/>
      <c r="D74" s="399"/>
      <c r="E74" s="399"/>
      <c r="F74" s="399"/>
      <c r="G74" s="388"/>
    </row>
    <row r="75" spans="1:7" ht="15.75" x14ac:dyDescent="0.2">
      <c r="A75" s="100" t="s">
        <v>584</v>
      </c>
      <c r="B75" s="386" t="s">
        <v>585</v>
      </c>
      <c r="C75" s="387"/>
      <c r="D75" s="387"/>
      <c r="E75" s="388"/>
      <c r="F75" s="138" t="s">
        <v>565</v>
      </c>
      <c r="G75" s="99" t="s">
        <v>538</v>
      </c>
    </row>
    <row r="76" spans="1:7" ht="73.5" customHeight="1" x14ac:dyDescent="0.2">
      <c r="A76" s="80" t="s">
        <v>344</v>
      </c>
      <c r="B76" s="400" t="s">
        <v>586</v>
      </c>
      <c r="C76" s="401"/>
      <c r="D76" s="401"/>
      <c r="E76" s="401"/>
      <c r="F76" s="150">
        <f>(1+1/3)/12*0.005*4/12</f>
        <v>1.8518518518518518E-4</v>
      </c>
      <c r="G76" s="191">
        <f t="shared" ref="G76:G77" si="3">TRUNC($G$35*F76,2)</f>
        <v>0.25</v>
      </c>
    </row>
    <row r="77" spans="1:7" ht="30" customHeight="1" x14ac:dyDescent="0.2">
      <c r="A77" s="81" t="s">
        <v>341</v>
      </c>
      <c r="B77" s="402" t="s">
        <v>587</v>
      </c>
      <c r="C77" s="403"/>
      <c r="D77" s="403"/>
      <c r="E77" s="403"/>
      <c r="F77" s="152">
        <f>F66*F76</f>
        <v>6.8148148148148167E-5</v>
      </c>
      <c r="G77" s="193">
        <f t="shared" si="3"/>
        <v>0.09</v>
      </c>
    </row>
    <row r="78" spans="1:7" ht="15.75" x14ac:dyDescent="0.2">
      <c r="A78" s="394" t="s">
        <v>588</v>
      </c>
      <c r="B78" s="395"/>
      <c r="C78" s="395"/>
      <c r="D78" s="395"/>
      <c r="E78" s="396"/>
      <c r="F78" s="153">
        <f>SUM(F76:F77)</f>
        <v>2.5333333333333333E-4</v>
      </c>
      <c r="G78" s="77">
        <f>SUM(G76:G77)</f>
        <v>0.33999999999999997</v>
      </c>
    </row>
    <row r="79" spans="1:7" ht="15.75" x14ac:dyDescent="0.2">
      <c r="A79" s="386" t="s">
        <v>589</v>
      </c>
      <c r="B79" s="387"/>
      <c r="C79" s="399"/>
      <c r="D79" s="399"/>
      <c r="E79" s="399"/>
      <c r="F79" s="399"/>
      <c r="G79" s="388"/>
    </row>
    <row r="80" spans="1:7" ht="15.75" x14ac:dyDescent="0.2">
      <c r="A80" s="98" t="s">
        <v>590</v>
      </c>
      <c r="B80" s="386" t="s">
        <v>591</v>
      </c>
      <c r="C80" s="387"/>
      <c r="D80" s="387"/>
      <c r="E80" s="388"/>
      <c r="F80" s="138" t="s">
        <v>565</v>
      </c>
      <c r="G80" s="99" t="s">
        <v>538</v>
      </c>
    </row>
    <row r="81" spans="1:7" ht="15.75" x14ac:dyDescent="0.2">
      <c r="A81" s="80" t="s">
        <v>344</v>
      </c>
      <c r="B81" s="400" t="s">
        <v>592</v>
      </c>
      <c r="C81" s="401"/>
      <c r="D81" s="401"/>
      <c r="E81" s="401"/>
      <c r="F81" s="150">
        <f>1/12*0.1</f>
        <v>8.3333333333333332E-3</v>
      </c>
      <c r="G81" s="191">
        <f t="shared" ref="G81:G86" si="4">TRUNC($G$35*F81,2)</f>
        <v>11.34</v>
      </c>
    </row>
    <row r="82" spans="1:7" ht="15.75" x14ac:dyDescent="0.2">
      <c r="A82" s="79" t="s">
        <v>341</v>
      </c>
      <c r="B82" s="407" t="s">
        <v>593</v>
      </c>
      <c r="C82" s="408"/>
      <c r="D82" s="408"/>
      <c r="E82" s="408"/>
      <c r="F82" s="151">
        <f>F63*F81</f>
        <v>6.6666666666666664E-4</v>
      </c>
      <c r="G82" s="192">
        <f t="shared" si="4"/>
        <v>0.9</v>
      </c>
    </row>
    <row r="83" spans="1:7" ht="15.75" x14ac:dyDescent="0.2">
      <c r="A83" s="79" t="s">
        <v>342</v>
      </c>
      <c r="B83" s="407" t="s">
        <v>594</v>
      </c>
      <c r="C83" s="408"/>
      <c r="D83" s="408"/>
      <c r="E83" s="408"/>
      <c r="F83" s="151">
        <f>0.4*F63*0.1</f>
        <v>3.2000000000000002E-3</v>
      </c>
      <c r="G83" s="192">
        <f t="shared" si="4"/>
        <v>4.3499999999999996</v>
      </c>
    </row>
    <row r="84" spans="1:7" ht="45.75" customHeight="1" x14ac:dyDescent="0.2">
      <c r="A84" s="79" t="s">
        <v>343</v>
      </c>
      <c r="B84" s="407" t="s">
        <v>595</v>
      </c>
      <c r="C84" s="408"/>
      <c r="D84" s="408"/>
      <c r="E84" s="408"/>
      <c r="F84" s="151">
        <f>1/30/12*7</f>
        <v>1.9444444444444445E-2</v>
      </c>
      <c r="G84" s="192">
        <f t="shared" si="4"/>
        <v>26.47</v>
      </c>
    </row>
    <row r="85" spans="1:7" ht="15.75" x14ac:dyDescent="0.2">
      <c r="A85" s="79" t="s">
        <v>518</v>
      </c>
      <c r="B85" s="407" t="s">
        <v>596</v>
      </c>
      <c r="C85" s="408"/>
      <c r="D85" s="408"/>
      <c r="E85" s="408"/>
      <c r="F85" s="151">
        <f>F66*F84</f>
        <v>7.1555555555555574E-3</v>
      </c>
      <c r="G85" s="192">
        <f t="shared" si="4"/>
        <v>9.74</v>
      </c>
    </row>
    <row r="86" spans="1:7" ht="15.75" x14ac:dyDescent="0.2">
      <c r="A86" s="79" t="s">
        <v>544</v>
      </c>
      <c r="B86" s="402" t="s">
        <v>597</v>
      </c>
      <c r="C86" s="403"/>
      <c r="D86" s="403"/>
      <c r="E86" s="403"/>
      <c r="F86" s="152">
        <v>4.3499999999999997E-2</v>
      </c>
      <c r="G86" s="193">
        <f t="shared" si="4"/>
        <v>59.23</v>
      </c>
    </row>
    <row r="87" spans="1:7" ht="15.75" x14ac:dyDescent="0.25">
      <c r="A87" s="409" t="s">
        <v>598</v>
      </c>
      <c r="B87" s="410"/>
      <c r="C87" s="410"/>
      <c r="D87" s="410"/>
      <c r="E87" s="411"/>
      <c r="F87" s="153">
        <f>SUM(F81:F86)</f>
        <v>8.2299999999999998E-2</v>
      </c>
      <c r="G87" s="78">
        <f>SUM(G81:G86)</f>
        <v>112.03</v>
      </c>
    </row>
    <row r="88" spans="1:7" ht="15.75" x14ac:dyDescent="0.25">
      <c r="A88" s="16"/>
      <c r="B88" s="16"/>
      <c r="C88" s="16"/>
      <c r="D88" s="16"/>
      <c r="E88" s="16"/>
      <c r="F88" s="16"/>
      <c r="G88" s="16"/>
    </row>
    <row r="89" spans="1:7" ht="15.75" x14ac:dyDescent="0.2">
      <c r="A89" s="386" t="s">
        <v>599</v>
      </c>
      <c r="B89" s="387"/>
      <c r="C89" s="387"/>
      <c r="D89" s="387"/>
      <c r="E89" s="387"/>
      <c r="F89" s="387"/>
      <c r="G89" s="388"/>
    </row>
    <row r="90" spans="1:7" ht="15.75" x14ac:dyDescent="0.2">
      <c r="A90" s="98" t="s">
        <v>600</v>
      </c>
      <c r="B90" s="367" t="s">
        <v>601</v>
      </c>
      <c r="C90" s="368"/>
      <c r="D90" s="368"/>
      <c r="E90" s="369"/>
      <c r="F90" s="138" t="s">
        <v>565</v>
      </c>
      <c r="G90" s="99" t="s">
        <v>538</v>
      </c>
    </row>
    <row r="91" spans="1:7" ht="15.75" x14ac:dyDescent="0.2">
      <c r="A91" s="71" t="s">
        <v>344</v>
      </c>
      <c r="B91" s="397" t="s">
        <v>602</v>
      </c>
      <c r="C91" s="398"/>
      <c r="D91" s="398"/>
      <c r="E91" s="398"/>
      <c r="F91" s="150">
        <f>1/12</f>
        <v>8.3333333333333329E-2</v>
      </c>
      <c r="G91" s="191">
        <f t="shared" ref="G91:G96" si="5">TRUNC($G$35*F91,2)</f>
        <v>113.48</v>
      </c>
    </row>
    <row r="92" spans="1:7" ht="15.75" x14ac:dyDescent="0.2">
      <c r="A92" s="73" t="s">
        <v>341</v>
      </c>
      <c r="B92" s="390" t="s">
        <v>603</v>
      </c>
      <c r="C92" s="391"/>
      <c r="D92" s="391"/>
      <c r="E92" s="391"/>
      <c r="F92" s="151">
        <f>1/30/12*5</f>
        <v>1.388888888888889E-2</v>
      </c>
      <c r="G92" s="192">
        <f t="shared" si="5"/>
        <v>18.91</v>
      </c>
    </row>
    <row r="93" spans="1:7" ht="15.75" x14ac:dyDescent="0.2">
      <c r="A93" s="73" t="s">
        <v>342</v>
      </c>
      <c r="B93" s="390" t="s">
        <v>604</v>
      </c>
      <c r="C93" s="391"/>
      <c r="D93" s="391"/>
      <c r="E93" s="391"/>
      <c r="F93" s="151">
        <f>1/30/12*5*0.05</f>
        <v>6.9444444444444458E-4</v>
      </c>
      <c r="G93" s="192">
        <f t="shared" si="5"/>
        <v>0.94</v>
      </c>
    </row>
    <row r="94" spans="1:7" ht="15.75" x14ac:dyDescent="0.2">
      <c r="A94" s="73" t="s">
        <v>343</v>
      </c>
      <c r="B94" s="390" t="s">
        <v>605</v>
      </c>
      <c r="C94" s="391"/>
      <c r="D94" s="391"/>
      <c r="E94" s="391"/>
      <c r="F94" s="151">
        <f>1/30/12*3</f>
        <v>8.3333333333333332E-3</v>
      </c>
      <c r="G94" s="192">
        <f t="shared" si="5"/>
        <v>11.34</v>
      </c>
    </row>
    <row r="95" spans="1:7" ht="15.75" x14ac:dyDescent="0.2">
      <c r="A95" s="73" t="s">
        <v>518</v>
      </c>
      <c r="B95" s="390" t="s">
        <v>606</v>
      </c>
      <c r="C95" s="391"/>
      <c r="D95" s="391"/>
      <c r="E95" s="391"/>
      <c r="F95" s="151">
        <f>1/30/12*1</f>
        <v>2.7777777777777779E-3</v>
      </c>
      <c r="G95" s="192">
        <f t="shared" si="5"/>
        <v>3.78</v>
      </c>
    </row>
    <row r="96" spans="1:7" ht="15.75" x14ac:dyDescent="0.2">
      <c r="A96" s="75" t="s">
        <v>544</v>
      </c>
      <c r="B96" s="392" t="s">
        <v>549</v>
      </c>
      <c r="C96" s="393"/>
      <c r="D96" s="393"/>
      <c r="E96" s="393"/>
      <c r="F96" s="152"/>
      <c r="G96" s="193">
        <f t="shared" si="5"/>
        <v>0</v>
      </c>
    </row>
    <row r="97" spans="1:7" ht="15.75" x14ac:dyDescent="0.2">
      <c r="A97" s="394" t="s">
        <v>580</v>
      </c>
      <c r="B97" s="395"/>
      <c r="C97" s="395"/>
      <c r="D97" s="395"/>
      <c r="E97" s="396"/>
      <c r="F97" s="153">
        <f>SUM(F91:F96)</f>
        <v>0.10902777777777778</v>
      </c>
      <c r="G97" s="77">
        <f>SUM(G91:G96)</f>
        <v>148.45000000000002</v>
      </c>
    </row>
    <row r="98" spans="1:7" ht="31.5" customHeight="1" x14ac:dyDescent="0.2">
      <c r="A98" s="81" t="s">
        <v>546</v>
      </c>
      <c r="B98" s="404" t="s">
        <v>607</v>
      </c>
      <c r="C98" s="405"/>
      <c r="D98" s="405"/>
      <c r="E98" s="406"/>
      <c r="F98" s="154">
        <f>F66*F97</f>
        <v>4.0122222222222233E-2</v>
      </c>
      <c r="G98" s="192">
        <f t="shared" ref="G98" si="6">TRUNC($G$35*F98,2)</f>
        <v>54.63</v>
      </c>
    </row>
    <row r="99" spans="1:7" ht="15" customHeight="1" x14ac:dyDescent="0.2">
      <c r="A99" s="394" t="s">
        <v>608</v>
      </c>
      <c r="B99" s="395"/>
      <c r="C99" s="395"/>
      <c r="D99" s="395"/>
      <c r="E99" s="396"/>
      <c r="F99" s="153">
        <f>F97+F98</f>
        <v>0.14915</v>
      </c>
      <c r="G99" s="78">
        <f>SUM(G97:G98)</f>
        <v>203.08</v>
      </c>
    </row>
    <row r="100" spans="1:7" ht="15.75" x14ac:dyDescent="0.25">
      <c r="A100" s="16"/>
      <c r="B100" s="16"/>
      <c r="C100" s="16"/>
      <c r="D100" s="16"/>
      <c r="E100" s="16"/>
      <c r="F100" s="16"/>
      <c r="G100" s="16"/>
    </row>
    <row r="101" spans="1:7" ht="15.75" x14ac:dyDescent="0.2">
      <c r="A101" s="383" t="s">
        <v>609</v>
      </c>
      <c r="B101" s="384"/>
      <c r="C101" s="417"/>
      <c r="D101" s="417"/>
      <c r="E101" s="417"/>
      <c r="F101" s="417"/>
      <c r="G101" s="385"/>
    </row>
    <row r="102" spans="1:7" ht="15.75" x14ac:dyDescent="0.2">
      <c r="A102" s="386" t="s">
        <v>610</v>
      </c>
      <c r="B102" s="368"/>
      <c r="C102" s="368"/>
      <c r="D102" s="368"/>
      <c r="E102" s="369"/>
      <c r="F102" s="169" t="s">
        <v>565</v>
      </c>
      <c r="G102" s="97" t="s">
        <v>538</v>
      </c>
    </row>
    <row r="103" spans="1:7" ht="15.75" x14ac:dyDescent="0.2">
      <c r="A103" s="71" t="s">
        <v>563</v>
      </c>
      <c r="B103" s="397" t="s">
        <v>611</v>
      </c>
      <c r="C103" s="398"/>
      <c r="D103" s="398"/>
      <c r="E103" s="398"/>
      <c r="F103" s="146">
        <f>F66</f>
        <v>0.3680000000000001</v>
      </c>
      <c r="G103" s="192">
        <f>TRUNC($G$35*F103,2)</f>
        <v>501.14</v>
      </c>
    </row>
    <row r="104" spans="1:7" ht="15.75" x14ac:dyDescent="0.2">
      <c r="A104" s="73" t="s">
        <v>576</v>
      </c>
      <c r="B104" s="390" t="s">
        <v>564</v>
      </c>
      <c r="C104" s="391"/>
      <c r="D104" s="391"/>
      <c r="E104" s="391"/>
      <c r="F104" s="147">
        <f>F73</f>
        <v>0.152</v>
      </c>
      <c r="G104" s="192">
        <f>TRUNC($G$35*F104,2)</f>
        <v>206.99</v>
      </c>
    </row>
    <row r="105" spans="1:7" ht="15.75" x14ac:dyDescent="0.2">
      <c r="A105" s="73" t="s">
        <v>584</v>
      </c>
      <c r="B105" s="390" t="s">
        <v>585</v>
      </c>
      <c r="C105" s="391"/>
      <c r="D105" s="391"/>
      <c r="E105" s="391"/>
      <c r="F105" s="147">
        <f>F78</f>
        <v>2.5333333333333333E-4</v>
      </c>
      <c r="G105" s="192">
        <f>TRUNC($G$35*F105,2)</f>
        <v>0.34</v>
      </c>
    </row>
    <row r="106" spans="1:7" ht="15.75" x14ac:dyDescent="0.2">
      <c r="A106" s="73" t="s">
        <v>590</v>
      </c>
      <c r="B106" s="390" t="s">
        <v>612</v>
      </c>
      <c r="C106" s="391"/>
      <c r="D106" s="391"/>
      <c r="E106" s="391"/>
      <c r="F106" s="147">
        <f>F87</f>
        <v>8.2299999999999998E-2</v>
      </c>
      <c r="G106" s="192">
        <f>TRUNC($G$35*F106,2)</f>
        <v>112.07</v>
      </c>
    </row>
    <row r="107" spans="1:7" ht="15.75" x14ac:dyDescent="0.2">
      <c r="A107" s="73" t="s">
        <v>600</v>
      </c>
      <c r="B107" s="390" t="s">
        <v>613</v>
      </c>
      <c r="C107" s="391"/>
      <c r="D107" s="391"/>
      <c r="E107" s="391"/>
      <c r="F107" s="147">
        <f>F99</f>
        <v>0.14915</v>
      </c>
      <c r="G107" s="192">
        <f>TRUNC($G$35*F107,2)</f>
        <v>203.11</v>
      </c>
    </row>
    <row r="108" spans="1:7" ht="15.75" x14ac:dyDescent="0.2">
      <c r="A108" s="75" t="s">
        <v>614</v>
      </c>
      <c r="B108" s="392" t="s">
        <v>549</v>
      </c>
      <c r="C108" s="393"/>
      <c r="D108" s="393"/>
      <c r="E108" s="393"/>
      <c r="F108" s="148"/>
      <c r="G108" s="76"/>
    </row>
    <row r="109" spans="1:7" ht="15.75" x14ac:dyDescent="0.25">
      <c r="A109" s="380" t="s">
        <v>615</v>
      </c>
      <c r="B109" s="415"/>
      <c r="C109" s="415"/>
      <c r="D109" s="415"/>
      <c r="E109" s="416"/>
      <c r="F109" s="149">
        <f>SUM(F103:F108)</f>
        <v>0.7517033333333335</v>
      </c>
      <c r="G109" s="105">
        <f>SUM(G103:G108)</f>
        <v>1023.65</v>
      </c>
    </row>
    <row r="110" spans="1:7" ht="15.75" x14ac:dyDescent="0.25">
      <c r="A110" s="16"/>
      <c r="B110" s="16"/>
      <c r="C110" s="16"/>
      <c r="D110" s="16"/>
      <c r="E110" s="16"/>
      <c r="F110" s="16"/>
      <c r="G110" s="16"/>
    </row>
    <row r="111" spans="1:7" ht="15.75" x14ac:dyDescent="0.2">
      <c r="A111" s="394" t="s">
        <v>722</v>
      </c>
      <c r="B111" s="395"/>
      <c r="C111" s="395"/>
      <c r="D111" s="395"/>
      <c r="E111" s="395"/>
      <c r="F111" s="395"/>
      <c r="G111" s="82">
        <f>G35+G46+G53+G109</f>
        <v>3336.26</v>
      </c>
    </row>
    <row r="113" spans="1:7" ht="15.75" x14ac:dyDescent="0.2">
      <c r="A113" s="383" t="s">
        <v>765</v>
      </c>
      <c r="B113" s="384"/>
      <c r="C113" s="384"/>
      <c r="D113" s="384"/>
      <c r="E113" s="384"/>
      <c r="F113" s="384"/>
      <c r="G113" s="385"/>
    </row>
    <row r="114" spans="1:7" ht="15.75" x14ac:dyDescent="0.2">
      <c r="A114" s="95">
        <v>5</v>
      </c>
      <c r="B114" s="418" t="s">
        <v>617</v>
      </c>
      <c r="C114" s="419"/>
      <c r="D114" s="419"/>
      <c r="E114" s="420"/>
      <c r="F114" s="101" t="s">
        <v>565</v>
      </c>
      <c r="G114" s="102" t="s">
        <v>538</v>
      </c>
    </row>
    <row r="115" spans="1:7" ht="15.75" x14ac:dyDescent="0.25">
      <c r="A115" s="70" t="s">
        <v>344</v>
      </c>
      <c r="B115" s="326" t="s">
        <v>618</v>
      </c>
      <c r="C115" s="327"/>
      <c r="D115" s="327"/>
      <c r="E115" s="328"/>
      <c r="F115" s="173">
        <v>0.05</v>
      </c>
      <c r="G115" s="172">
        <f>TRUNC(F115*G111,2)</f>
        <v>166.81</v>
      </c>
    </row>
    <row r="116" spans="1:7" ht="15.75" x14ac:dyDescent="0.25">
      <c r="A116" s="145" t="s">
        <v>341</v>
      </c>
      <c r="B116" s="329" t="s">
        <v>619</v>
      </c>
      <c r="C116" s="330"/>
      <c r="D116" s="330"/>
      <c r="E116" s="331"/>
      <c r="F116" s="174">
        <v>5.2999999999999999E-2</v>
      </c>
      <c r="G116" s="83">
        <f>TRUNC(F116*(G111+G115),2)</f>
        <v>185.66</v>
      </c>
    </row>
    <row r="117" spans="1:7" ht="15.75" x14ac:dyDescent="0.25">
      <c r="A117" s="145" t="s">
        <v>342</v>
      </c>
      <c r="B117" s="329" t="s">
        <v>620</v>
      </c>
      <c r="C117" s="330"/>
      <c r="D117" s="330"/>
      <c r="E117" s="331"/>
      <c r="F117" s="124">
        <f>SUM(F118:F121)</f>
        <v>0.14250000000000002</v>
      </c>
      <c r="G117" s="83">
        <f>TRUNC(((G111+G115+G116)/(1-F117))*F117,2)</f>
        <v>612.99</v>
      </c>
    </row>
    <row r="118" spans="1:7" ht="15.75" x14ac:dyDescent="0.25">
      <c r="A118" s="145"/>
      <c r="B118" s="329" t="s">
        <v>621</v>
      </c>
      <c r="C118" s="330"/>
      <c r="D118" s="330"/>
      <c r="E118" s="331"/>
      <c r="F118" s="175">
        <v>9.2499999999999999E-2</v>
      </c>
      <c r="G118" s="83"/>
    </row>
    <row r="119" spans="1:7" ht="15.75" x14ac:dyDescent="0.25">
      <c r="A119" s="145"/>
      <c r="B119" s="329" t="s">
        <v>622</v>
      </c>
      <c r="C119" s="330"/>
      <c r="D119" s="330"/>
      <c r="E119" s="331"/>
      <c r="F119" s="175"/>
      <c r="G119" s="83"/>
    </row>
    <row r="120" spans="1:7" ht="15.75" x14ac:dyDescent="0.25">
      <c r="A120" s="145"/>
      <c r="B120" s="329" t="s">
        <v>623</v>
      </c>
      <c r="C120" s="330"/>
      <c r="D120" s="330"/>
      <c r="E120" s="331"/>
      <c r="F120" s="175">
        <v>0.05</v>
      </c>
      <c r="G120" s="83"/>
    </row>
    <row r="121" spans="1:7" ht="15.75" x14ac:dyDescent="0.25">
      <c r="A121" s="145"/>
      <c r="B121" s="306" t="s">
        <v>624</v>
      </c>
      <c r="C121" s="307"/>
      <c r="D121" s="307"/>
      <c r="E121" s="308"/>
      <c r="F121" s="175"/>
      <c r="G121" s="84"/>
    </row>
    <row r="122" spans="1:7" ht="15.75" x14ac:dyDescent="0.25">
      <c r="A122" s="412" t="s">
        <v>625</v>
      </c>
      <c r="B122" s="413"/>
      <c r="C122" s="413"/>
      <c r="D122" s="413"/>
      <c r="E122" s="414"/>
      <c r="F122" s="177"/>
      <c r="G122" s="160">
        <f>SUM(G115:G121)</f>
        <v>965.46</v>
      </c>
    </row>
    <row r="123" spans="1:7" ht="15.75" x14ac:dyDescent="0.25">
      <c r="A123" s="16"/>
      <c r="B123" s="16"/>
      <c r="C123" s="16"/>
      <c r="D123" s="16"/>
      <c r="E123" s="16"/>
      <c r="F123" s="16"/>
      <c r="G123" s="16"/>
    </row>
    <row r="124" spans="1:7" ht="15.75" x14ac:dyDescent="0.2">
      <c r="A124" s="421" t="s">
        <v>766</v>
      </c>
      <c r="B124" s="422"/>
      <c r="C124" s="422"/>
      <c r="D124" s="422"/>
      <c r="E124" s="422"/>
      <c r="F124" s="422"/>
      <c r="G124" s="423"/>
    </row>
    <row r="125" spans="1:7" ht="14.25" customHeight="1" x14ac:dyDescent="0.2">
      <c r="A125" s="383" t="s">
        <v>626</v>
      </c>
      <c r="B125" s="384"/>
      <c r="C125" s="384"/>
      <c r="D125" s="384"/>
      <c r="E125" s="384"/>
      <c r="F125" s="384"/>
      <c r="G125" s="92" t="s">
        <v>538</v>
      </c>
    </row>
    <row r="126" spans="1:7" ht="15.75" x14ac:dyDescent="0.25">
      <c r="A126" s="85" t="s">
        <v>344</v>
      </c>
      <c r="B126" s="424" t="s">
        <v>767</v>
      </c>
      <c r="C126" s="425"/>
      <c r="D126" s="425"/>
      <c r="E126" s="425"/>
      <c r="F126" s="425"/>
      <c r="G126" s="86">
        <f>G35</f>
        <v>1361.8</v>
      </c>
    </row>
    <row r="127" spans="1:7" ht="15.75" x14ac:dyDescent="0.25">
      <c r="A127" s="85" t="s">
        <v>341</v>
      </c>
      <c r="B127" s="424" t="s">
        <v>768</v>
      </c>
      <c r="C127" s="425"/>
      <c r="D127" s="425"/>
      <c r="E127" s="425"/>
      <c r="F127" s="425"/>
      <c r="G127" s="86">
        <f>G46</f>
        <v>853.29</v>
      </c>
    </row>
    <row r="128" spans="1:7" ht="15.75" x14ac:dyDescent="0.25">
      <c r="A128" s="85" t="s">
        <v>342</v>
      </c>
      <c r="B128" s="424" t="s">
        <v>772</v>
      </c>
      <c r="C128" s="425"/>
      <c r="D128" s="425"/>
      <c r="E128" s="425"/>
      <c r="F128" s="425"/>
      <c r="G128" s="86">
        <f>G53</f>
        <v>97.52000000000001</v>
      </c>
    </row>
    <row r="129" spans="1:7" ht="15.75" x14ac:dyDescent="0.25">
      <c r="A129" s="85" t="s">
        <v>343</v>
      </c>
      <c r="B129" s="424" t="s">
        <v>769</v>
      </c>
      <c r="C129" s="425"/>
      <c r="D129" s="425"/>
      <c r="E129" s="425"/>
      <c r="F129" s="425"/>
      <c r="G129" s="86">
        <f>G109</f>
        <v>1023.65</v>
      </c>
    </row>
    <row r="130" spans="1:7" ht="15.75" x14ac:dyDescent="0.25">
      <c r="A130" s="426" t="s">
        <v>770</v>
      </c>
      <c r="B130" s="427"/>
      <c r="C130" s="427"/>
      <c r="D130" s="427"/>
      <c r="E130" s="427"/>
      <c r="F130" s="427"/>
      <c r="G130" s="87">
        <f>SUM(G126:G129)</f>
        <v>3336.26</v>
      </c>
    </row>
    <row r="131" spans="1:7" ht="15.75" x14ac:dyDescent="0.25">
      <c r="A131" s="85" t="s">
        <v>518</v>
      </c>
      <c r="B131" s="424" t="s">
        <v>771</v>
      </c>
      <c r="C131" s="425"/>
      <c r="D131" s="425"/>
      <c r="E131" s="425"/>
      <c r="F131" s="425"/>
      <c r="G131" s="86">
        <f>G122</f>
        <v>965.46</v>
      </c>
    </row>
    <row r="132" spans="1:7" ht="15.75" x14ac:dyDescent="0.25">
      <c r="A132" s="428" t="s">
        <v>777</v>
      </c>
      <c r="B132" s="429"/>
      <c r="C132" s="429"/>
      <c r="D132" s="429"/>
      <c r="E132" s="429"/>
      <c r="F132" s="429"/>
      <c r="G132" s="178">
        <f>SUM(G130:G131)</f>
        <v>4301.72</v>
      </c>
    </row>
  </sheetData>
  <mergeCells count="134">
    <mergeCell ref="A132:F132"/>
    <mergeCell ref="A122:E122"/>
    <mergeCell ref="A124:G124"/>
    <mergeCell ref="A125:F125"/>
    <mergeCell ref="B126:F126"/>
    <mergeCell ref="B127:F127"/>
    <mergeCell ref="B128:F128"/>
    <mergeCell ref="B129:F129"/>
    <mergeCell ref="A130:F130"/>
    <mergeCell ref="B131:F131"/>
    <mergeCell ref="A113:G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A111:F111"/>
    <mergeCell ref="B107:E107"/>
    <mergeCell ref="B108:E108"/>
    <mergeCell ref="A109:E109"/>
    <mergeCell ref="B104:E104"/>
    <mergeCell ref="B105:E105"/>
    <mergeCell ref="B106:E106"/>
    <mergeCell ref="A99:E99"/>
    <mergeCell ref="A101:G101"/>
    <mergeCell ref="A102:E102"/>
    <mergeCell ref="B103:E103"/>
    <mergeCell ref="B96:E96"/>
    <mergeCell ref="A97:E97"/>
    <mergeCell ref="B98:E98"/>
    <mergeCell ref="B93:E93"/>
    <mergeCell ref="B94:E94"/>
    <mergeCell ref="B95:E95"/>
    <mergeCell ref="A89:G89"/>
    <mergeCell ref="B90:E90"/>
    <mergeCell ref="B91:E91"/>
    <mergeCell ref="B92:E92"/>
    <mergeCell ref="B85:E85"/>
    <mergeCell ref="B86:E86"/>
    <mergeCell ref="A87:E87"/>
    <mergeCell ref="B82:E82"/>
    <mergeCell ref="B83:E83"/>
    <mergeCell ref="B84:E84"/>
    <mergeCell ref="A78:E78"/>
    <mergeCell ref="A79:G79"/>
    <mergeCell ref="B80:E80"/>
    <mergeCell ref="B81:E81"/>
    <mergeCell ref="A74:G74"/>
    <mergeCell ref="B75:E75"/>
    <mergeCell ref="B76:E76"/>
    <mergeCell ref="B77:E77"/>
    <mergeCell ref="A71:E71"/>
    <mergeCell ref="B72:E72"/>
    <mergeCell ref="A73:E73"/>
    <mergeCell ref="A67:G67"/>
    <mergeCell ref="B68:E68"/>
    <mergeCell ref="B69:E69"/>
    <mergeCell ref="B70:E70"/>
    <mergeCell ref="B64:E64"/>
    <mergeCell ref="B65:E65"/>
    <mergeCell ref="A66:E66"/>
    <mergeCell ref="B61:E61"/>
    <mergeCell ref="B62:E62"/>
    <mergeCell ref="B63:E63"/>
    <mergeCell ref="B58:E58"/>
    <mergeCell ref="B59:E59"/>
    <mergeCell ref="B60:E60"/>
    <mergeCell ref="B52:E52"/>
    <mergeCell ref="A53:E53"/>
    <mergeCell ref="B39:E39"/>
    <mergeCell ref="B42:E42"/>
    <mergeCell ref="B43:E43"/>
    <mergeCell ref="A55:G55"/>
    <mergeCell ref="A56:G56"/>
    <mergeCell ref="B57:E57"/>
    <mergeCell ref="A46:E46"/>
    <mergeCell ref="A47:G47"/>
    <mergeCell ref="B48:E48"/>
    <mergeCell ref="B49:E49"/>
    <mergeCell ref="B50:E50"/>
    <mergeCell ref="B51:E51"/>
    <mergeCell ref="B44:E44"/>
    <mergeCell ref="B40:E40"/>
    <mergeCell ref="B41:E41"/>
    <mergeCell ref="F42:F43"/>
    <mergeCell ref="G42:G43"/>
    <mergeCell ref="B45:E45"/>
    <mergeCell ref="A16:G16"/>
    <mergeCell ref="B17:E17"/>
    <mergeCell ref="F17:G17"/>
    <mergeCell ref="B18:E18"/>
    <mergeCell ref="F18:G18"/>
    <mergeCell ref="A24:G24"/>
    <mergeCell ref="A25:E25"/>
    <mergeCell ref="B26:E26"/>
    <mergeCell ref="B27:E27"/>
    <mergeCell ref="B22:E22"/>
    <mergeCell ref="F22:G22"/>
    <mergeCell ref="B19:E19"/>
    <mergeCell ref="F19:G19"/>
    <mergeCell ref="B20:E20"/>
    <mergeCell ref="F20:G20"/>
    <mergeCell ref="B21:E21"/>
    <mergeCell ref="F21:G21"/>
    <mergeCell ref="B34:E34"/>
    <mergeCell ref="A35:E35"/>
    <mergeCell ref="A37:G37"/>
    <mergeCell ref="B38:E38"/>
    <mergeCell ref="B33:E33"/>
    <mergeCell ref="B28:E28"/>
    <mergeCell ref="B29:E29"/>
    <mergeCell ref="B30:E30"/>
    <mergeCell ref="B31:E31"/>
    <mergeCell ref="B32:E32"/>
    <mergeCell ref="A13:E13"/>
    <mergeCell ref="A14:E14"/>
    <mergeCell ref="A1:G1"/>
    <mergeCell ref="A2:G2"/>
    <mergeCell ref="A3:G3"/>
    <mergeCell ref="A5:G5"/>
    <mergeCell ref="B6:E6"/>
    <mergeCell ref="F6:G6"/>
    <mergeCell ref="B10:E10"/>
    <mergeCell ref="F10:G10"/>
    <mergeCell ref="A12:G12"/>
    <mergeCell ref="B7:E7"/>
    <mergeCell ref="F7:G7"/>
    <mergeCell ref="B8:E8"/>
    <mergeCell ref="F8:G8"/>
    <mergeCell ref="B9:E9"/>
    <mergeCell ref="F9:G9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5" verticalDpi="4294967295" r:id="rId1"/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27</vt:i4>
      </vt:variant>
    </vt:vector>
  </HeadingPairs>
  <TitlesOfParts>
    <vt:vector size="42" baseType="lpstr">
      <vt:lpstr>ANEXO I</vt:lpstr>
      <vt:lpstr>ANEXO II</vt:lpstr>
      <vt:lpstr>ANEXO III</vt:lpstr>
      <vt:lpstr>ANEXO IV</vt:lpstr>
      <vt:lpstr>ENG</vt:lpstr>
      <vt:lpstr>SUP</vt:lpstr>
      <vt:lpstr>MEC</vt:lpstr>
      <vt:lpstr>ELE</vt:lpstr>
      <vt:lpstr>OPE</vt:lpstr>
      <vt:lpstr>AUX</vt:lpstr>
      <vt:lpstr>ADM</vt:lpstr>
      <vt:lpstr>ANEXO V</vt:lpstr>
      <vt:lpstr>ANEXO VI-A</vt:lpstr>
      <vt:lpstr>ANEXO VI-B</vt:lpstr>
      <vt:lpstr>ANEXO VII</vt:lpstr>
      <vt:lpstr>ADM!Area_de_impressao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VI-A'!Area_de_impressao</vt:lpstr>
      <vt:lpstr>'ANEXO VI-B'!Area_de_impressao</vt:lpstr>
      <vt:lpstr>'ANEXO VII'!Area_de_impressao</vt:lpstr>
      <vt:lpstr>AUX!Area_de_impressao</vt:lpstr>
      <vt:lpstr>ELE!Area_de_impressao</vt:lpstr>
      <vt:lpstr>ENG!Area_de_impressao</vt:lpstr>
      <vt:lpstr>MEC!Area_de_impressao</vt:lpstr>
      <vt:lpstr>OPE!Area_de_impressao</vt:lpstr>
      <vt:lpstr>SUP!Area_de_impressao</vt:lpstr>
      <vt:lpstr>ADM!Titulos_de_impressao</vt:lpstr>
      <vt:lpstr>'ANEXO I'!Titulos_de_impressao</vt:lpstr>
      <vt:lpstr>'ANEXO II'!Titulos_de_impressao</vt:lpstr>
      <vt:lpstr>'ANEXO III'!Titulos_de_impressao</vt:lpstr>
      <vt:lpstr>'ANEXO IV'!Titulos_de_impressao</vt:lpstr>
      <vt:lpstr>'ANEXO V'!Titulos_de_impressao</vt:lpstr>
      <vt:lpstr>AUX!Titulos_de_impressao</vt:lpstr>
      <vt:lpstr>ELE!Titulos_de_impressao</vt:lpstr>
      <vt:lpstr>ENG!Titulos_de_impressao</vt:lpstr>
      <vt:lpstr>MEC!Titulos_de_impressao</vt:lpstr>
      <vt:lpstr>OPE!Titulos_de_impressao</vt:lpstr>
      <vt:lpstr>SUP!Titulos_de_impressao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Vasconcelos de Abreu Ruszczyk</dc:creator>
  <cp:lastModifiedBy>Marivaldo Batista Santana</cp:lastModifiedBy>
  <cp:lastPrinted>2018-05-17T16:49:26Z</cp:lastPrinted>
  <dcterms:created xsi:type="dcterms:W3CDTF">2018-04-04T14:22:28Z</dcterms:created>
  <dcterms:modified xsi:type="dcterms:W3CDTF">2018-05-25T20:40:33Z</dcterms:modified>
</cp:coreProperties>
</file>