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tabRatio="894" activeTab="0"/>
  </bookViews>
  <sheets>
    <sheet name="Prédios" sheetId="1" r:id="rId1"/>
  </sheets>
  <externalReferences>
    <externalReference r:id="rId4"/>
    <externalReference r:id="rId5"/>
    <externalReference r:id="rId6"/>
  </externalReferences>
  <definedNames>
    <definedName name="_1_9_1">'[2]Plan1'!$J$24</definedName>
    <definedName name="_xlfn.AGGREGATE" hidden="1">#NAME?</definedName>
    <definedName name="_xlfn.AVERAGEIF" hidden="1">#NAME?</definedName>
    <definedName name="_xlfn.BAHTTEXT" hidden="1">#NAME?</definedName>
    <definedName name="ISS">#REF!</definedName>
    <definedName name="Results">#REF!</definedName>
    <definedName name="UniformeMensageiro">#REF!</definedName>
    <definedName name="UniformeMensageiros">#REF!</definedName>
    <definedName name="UniformeRecepcionista">#REF!</definedName>
  </definedNames>
  <calcPr fullCalcOnLoad="1"/>
</workbook>
</file>

<file path=xl/comments1.xml><?xml version="1.0" encoding="utf-8"?>
<comments xmlns="http://schemas.openxmlformats.org/spreadsheetml/2006/main">
  <authors>
    <author>Franklin Brasil Santos</author>
  </authors>
  <commentList>
    <comment ref="K9" authorId="0">
      <text>
        <r>
          <rPr>
            <sz val="9"/>
            <rFont val="Segoe UI"/>
            <family val="2"/>
          </rPr>
          <t>Assumido mesmo padrão do 7º andar</t>
        </r>
      </text>
    </comment>
    <comment ref="N9" authorId="0">
      <text>
        <r>
          <rPr>
            <sz val="9"/>
            <rFont val="Segoe UI"/>
            <family val="2"/>
          </rPr>
          <t>Assumido mesmo padrão do 7º andar</t>
        </r>
      </text>
    </comment>
    <comment ref="K11" authorId="0">
      <text>
        <r>
          <rPr>
            <sz val="9"/>
            <rFont val="Segoe UI"/>
            <family val="2"/>
          </rPr>
          <t>Assumido mesmo padrão do 7º andar</t>
        </r>
      </text>
    </comment>
    <comment ref="N11" authorId="0">
      <text>
        <r>
          <rPr>
            <sz val="9"/>
            <rFont val="Segoe UI"/>
            <family val="2"/>
          </rPr>
          <t>Assumido mesmo padrão do 7º andar</t>
        </r>
      </text>
    </comment>
  </commentList>
</comments>
</file>

<file path=xl/sharedStrings.xml><?xml version="1.0" encoding="utf-8"?>
<sst xmlns="http://schemas.openxmlformats.org/spreadsheetml/2006/main" count="274" uniqueCount="113">
  <si>
    <t>A</t>
  </si>
  <si>
    <t>B</t>
  </si>
  <si>
    <t>C</t>
  </si>
  <si>
    <t>D</t>
  </si>
  <si>
    <t>E</t>
  </si>
  <si>
    <t>F</t>
  </si>
  <si>
    <t>Copa/Refeitório</t>
  </si>
  <si>
    <t>Elevador</t>
  </si>
  <si>
    <t>Hall/Marquise/Saguão/Salão/Circulação</t>
  </si>
  <si>
    <t>Garagem</t>
  </si>
  <si>
    <t>Jardim</t>
  </si>
  <si>
    <t>Passeio/Calçada</t>
  </si>
  <si>
    <t>Edificação</t>
  </si>
  <si>
    <t>Pavimento</t>
  </si>
  <si>
    <t>Área (m²)</t>
  </si>
  <si>
    <t>Almoxarifado/Arquivo</t>
  </si>
  <si>
    <t>Depósito</t>
  </si>
  <si>
    <t>Auditorio - Piso Acarpetado</t>
  </si>
  <si>
    <t>Auditório - Piso Frio</t>
  </si>
  <si>
    <t>Banheiro/Vestiário</t>
  </si>
  <si>
    <t>Escritório/Reunião - Piso Acarpetado</t>
  </si>
  <si>
    <t>Escritório/Reunião - Piso Frio</t>
  </si>
  <si>
    <t>Escada Interna</t>
  </si>
  <si>
    <t>Escada de Emergência</t>
  </si>
  <si>
    <t>Pátio</t>
  </si>
  <si>
    <t>Esquadria/Fachada - Face Interna</t>
  </si>
  <si>
    <t>Esquadria/Fachada - Face Externa - Sem Risco</t>
  </si>
  <si>
    <t>Esquadria/Fachada - Face Externa - Com Risco</t>
  </si>
  <si>
    <t>Esquadria/Fachada - Face Externa - Com Brise - Sem Risco</t>
  </si>
  <si>
    <t>Esquadria/Fachada - Face Externa - Com Brise - Com Risco</t>
  </si>
  <si>
    <t>Empena/Fachada Cega - Face Externa - Sem Risco</t>
  </si>
  <si>
    <t>Empena/Fachada Cega - Face Externa - Com Risco</t>
  </si>
  <si>
    <t>Estacionamento/Arruamento</t>
  </si>
  <si>
    <t>Atendimento ao Público</t>
  </si>
  <si>
    <t>Total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</si>
  <si>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</si>
  <si>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</si>
  <si>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</si>
  <si>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</si>
  <si>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</si>
  <si>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</si>
  <si>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</si>
  <si>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</si>
  <si>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</si>
  <si>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</si>
  <si>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</si>
  <si>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</si>
  <si>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</si>
  <si>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</si>
  <si>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</si>
  <si>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</si>
  <si>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</si>
  <si>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</si>
  <si>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Z</t>
  </si>
  <si>
    <t>Bloco C</t>
  </si>
  <si>
    <t>Subsolo</t>
  </si>
  <si>
    <t>Térreo</t>
  </si>
  <si>
    <t>Sobreloja</t>
  </si>
  <si>
    <t>2º</t>
  </si>
  <si>
    <t>3º</t>
  </si>
  <si>
    <t>4º</t>
  </si>
  <si>
    <t>5º</t>
  </si>
  <si>
    <t>6º</t>
  </si>
  <si>
    <t>7º</t>
  </si>
  <si>
    <t>8ª</t>
  </si>
  <si>
    <t>9º</t>
  </si>
  <si>
    <t>Bloco F</t>
  </si>
  <si>
    <t>8º</t>
  </si>
  <si>
    <t>Bloco F - Anexo</t>
  </si>
  <si>
    <t>1ª</t>
  </si>
  <si>
    <t>4ª</t>
  </si>
  <si>
    <t>Bloco J</t>
  </si>
  <si>
    <t>Bloco K</t>
  </si>
  <si>
    <t>2º Subsolo</t>
  </si>
  <si>
    <t>1º Subsolo</t>
  </si>
  <si>
    <t>Bloco O - Anexo</t>
  </si>
  <si>
    <t>1º</t>
  </si>
  <si>
    <t>Bloco P</t>
  </si>
  <si>
    <t xml:space="preserve">Bloco P - Anexo </t>
  </si>
  <si>
    <t>SAAN Quadra 3</t>
  </si>
  <si>
    <t>Mezanino</t>
  </si>
  <si>
    <t>SAUN Quadra 5</t>
  </si>
  <si>
    <t>4º Subsolo</t>
  </si>
  <si>
    <t>3º Subsolo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</si>
  <si>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</si>
  <si>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</si>
  <si>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</si>
  <si>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</si>
  <si>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</si>
  <si>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</si>
  <si>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</si>
  <si>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</si>
  <si>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</si>
  <si>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SAUS Quadra 3</t>
  </si>
  <si>
    <t>SAUS Quadra 6</t>
  </si>
  <si>
    <t>SCS Quadra 1</t>
  </si>
  <si>
    <t>SCS Quadra 8</t>
  </si>
  <si>
    <t>SEPN 516 Bloco D</t>
  </si>
  <si>
    <t>Térreo 2</t>
  </si>
  <si>
    <t>Térreo 1</t>
  </si>
  <si>
    <t>SGMN Bloco C</t>
  </si>
  <si>
    <t>SGMN Bloco J</t>
  </si>
  <si>
    <t>SGON Quadra 1</t>
  </si>
  <si>
    <t>SGON Quadra 5</t>
  </si>
  <si>
    <t>SIA Trecho 2</t>
  </si>
  <si>
    <t>SIA Trecho 3</t>
  </si>
  <si>
    <t>SIA Trecho 6</t>
  </si>
  <si>
    <t>Terrraço</t>
  </si>
  <si>
    <t>Galpão - Térreo</t>
  </si>
  <si>
    <t>Galpão - Mezanino</t>
  </si>
  <si>
    <t>SIG Quadra 8</t>
  </si>
  <si>
    <t>Total Geral (m²)</t>
  </si>
  <si>
    <t>Total Geral (%)</t>
  </si>
</sst>
</file>

<file path=xl/styles.xml><?xml version="1.0" encoding="utf-8"?>
<styleSheet xmlns="http://schemas.openxmlformats.org/spreadsheetml/2006/main">
  <numFmts count="4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.00_);\(&quot;R$ &quot;#,##0.00\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 &quot;#,##0.00"/>
    <numFmt numFmtId="177" formatCode="0.000%"/>
    <numFmt numFmtId="178" formatCode="_(* #,##0.00_);_(* \(#,##0.00\);_(* \-??_);_(@_)"/>
    <numFmt numFmtId="179" formatCode="&quot;R$&quot;\ #,##0.0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#,##0.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[$-416]dddd\,\ d&quot; de &quot;mmmm&quot; de &quot;yyyy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  <numFmt numFmtId="197" formatCode="0.0%"/>
    <numFmt numFmtId="198" formatCode="_(&quot;R$&quot;* #,##0.0_);_(&quot;R$&quot;* \(#,##0.0\);_(&quot;R$&quot;* &quot;-&quot;_);_(@_)"/>
    <numFmt numFmtId="199" formatCode="_(&quot;R$&quot;* #,##0.00_);_(&quot;R$&quot;* \(#,##0.00\);_(&quot;R$&quot;* &quot;-&quot;_);_(@_)"/>
    <numFmt numFmtId="200" formatCode="_-[$R$-416]\ * #,##0.00_-;\-[$R$-416]\ * #,##0.00_-;_-[$R$-416]\ * &quot;-&quot;??_-;_-@_-"/>
    <numFmt numFmtId="201" formatCode="_(* #,##0.0000_);_(* \(#,##0.0000\);_(* &quot;-&quot;??_);_(@_)"/>
    <numFmt numFmtId="202" formatCode="_(* #,##0.00000_);_(* \(#,##0.00000\);_(* &quot;-&quot;??_);_(@_)"/>
    <numFmt numFmtId="203" formatCode="_-* #,##0.00000_-;\-* #,##0.00000_-;_-* &quot;-&quot;?????_-;_-@_-"/>
    <numFmt numFmtId="204" formatCode="_(* #,##0.000000_);_(* \(#,##0.00000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sz val="9"/>
      <name val="Segoe U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8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thin"/>
      <bottom>
        <color indexed="63"/>
      </bottom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medium"/>
      <top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/>
      <top style="medium"/>
      <bottom style="medium"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/>
      <top style="medium"/>
      <bottom/>
    </border>
    <border>
      <left style="medium"/>
      <right style="medium">
        <color rgb="FF000000"/>
      </right>
      <top/>
      <bottom style="medium"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3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9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9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9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9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1" fillId="3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2" fillId="35" borderId="1" applyNumberFormat="0" applyAlignment="0" applyProtection="0"/>
    <xf numFmtId="0" fontId="6" fillId="36" borderId="2" applyNumberFormat="0" applyAlignment="0" applyProtection="0"/>
    <xf numFmtId="0" fontId="6" fillId="36" borderId="2" applyNumberFormat="0" applyAlignment="0" applyProtection="0"/>
    <xf numFmtId="0" fontId="6" fillId="36" borderId="2" applyNumberFormat="0" applyAlignment="0" applyProtection="0"/>
    <xf numFmtId="0" fontId="6" fillId="36" borderId="2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3" fillId="37" borderId="3" applyNumberFormat="0" applyAlignment="0" applyProtection="0"/>
    <xf numFmtId="0" fontId="7" fillId="38" borderId="4" applyNumberFormat="0" applyAlignment="0" applyProtection="0"/>
    <xf numFmtId="0" fontId="7" fillId="38" borderId="4" applyNumberFormat="0" applyAlignment="0" applyProtection="0"/>
    <xf numFmtId="0" fontId="7" fillId="38" borderId="4" applyNumberFormat="0" applyAlignment="0" applyProtection="0"/>
    <xf numFmtId="0" fontId="7" fillId="38" borderId="4" applyNumberFormat="0" applyAlignment="0" applyProtection="0"/>
    <xf numFmtId="0" fontId="3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0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30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0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30" fillId="4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0" fillId="4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0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35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9" fontId="0" fillId="0" borderId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3" fillId="54" borderId="8" applyNumberFormat="0" applyFont="0" applyAlignment="0" applyProtection="0"/>
    <xf numFmtId="0" fontId="3" fillId="54" borderId="8" applyNumberFormat="0" applyFont="0" applyAlignment="0" applyProtection="0"/>
    <xf numFmtId="0" fontId="3" fillId="54" borderId="8" applyNumberFormat="0" applyFont="0" applyAlignment="0" applyProtection="0"/>
    <xf numFmtId="0" fontId="3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5" borderId="9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4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5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205">
      <alignment/>
      <protection/>
    </xf>
    <xf numFmtId="187" fontId="47" fillId="0" borderId="19" xfId="0" applyNumberFormat="1" applyFont="1" applyBorder="1" applyAlignment="1">
      <alignment horizontal="right" vertical="center"/>
    </xf>
    <xf numFmtId="187" fontId="47" fillId="0" borderId="19" xfId="0" applyNumberFormat="1" applyFont="1" applyFill="1" applyBorder="1" applyAlignment="1">
      <alignment horizontal="right" vertical="center"/>
    </xf>
    <xf numFmtId="0" fontId="48" fillId="55" borderId="20" xfId="0" applyFont="1" applyFill="1" applyBorder="1" applyAlignment="1">
      <alignment horizontal="center" vertical="center" textRotation="90" wrapText="1"/>
    </xf>
    <xf numFmtId="0" fontId="48" fillId="56" borderId="20" xfId="0" applyFont="1" applyFill="1" applyBorder="1" applyAlignment="1">
      <alignment horizontal="center" vertical="center" textRotation="90" wrapText="1"/>
    </xf>
    <xf numFmtId="0" fontId="48" fillId="57" borderId="20" xfId="0" applyFont="1" applyFill="1" applyBorder="1" applyAlignment="1">
      <alignment horizontal="center" vertical="center" textRotation="90" wrapText="1"/>
    </xf>
    <xf numFmtId="0" fontId="48" fillId="58" borderId="20" xfId="0" applyFont="1" applyFill="1" applyBorder="1" applyAlignment="1">
      <alignment horizontal="center" vertical="center" textRotation="90" wrapText="1"/>
    </xf>
    <xf numFmtId="0" fontId="48" fillId="55" borderId="21" xfId="0" applyFont="1" applyFill="1" applyBorder="1" applyAlignment="1">
      <alignment horizontal="center" vertical="center" textRotation="90" wrapText="1"/>
    </xf>
    <xf numFmtId="0" fontId="49" fillId="59" borderId="22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/>
    </xf>
    <xf numFmtId="0" fontId="48" fillId="59" borderId="22" xfId="0" applyFont="1" applyFill="1" applyBorder="1" applyAlignment="1">
      <alignment horizontal="center" vertical="center"/>
    </xf>
    <xf numFmtId="0" fontId="49" fillId="59" borderId="23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187" fontId="47" fillId="0" borderId="25" xfId="0" applyNumberFormat="1" applyFont="1" applyBorder="1" applyAlignment="1">
      <alignment horizontal="right" vertical="center"/>
    </xf>
    <xf numFmtId="187" fontId="47" fillId="0" borderId="26" xfId="0" applyNumberFormat="1" applyFont="1" applyBorder="1" applyAlignment="1">
      <alignment horizontal="right" vertical="center"/>
    </xf>
    <xf numFmtId="187" fontId="47" fillId="60" borderId="26" xfId="0" applyNumberFormat="1" applyFont="1" applyFill="1" applyBorder="1" applyAlignment="1">
      <alignment horizontal="right" vertical="center"/>
    </xf>
    <xf numFmtId="187" fontId="47" fillId="0" borderId="26" xfId="0" applyNumberFormat="1" applyFont="1" applyFill="1" applyBorder="1" applyAlignment="1">
      <alignment horizontal="right" vertical="center"/>
    </xf>
    <xf numFmtId="187" fontId="47" fillId="0" borderId="26" xfId="0" applyNumberFormat="1" applyFont="1" applyFill="1" applyBorder="1" applyAlignment="1">
      <alignment horizontal="right" vertical="center" wrapText="1"/>
    </xf>
    <xf numFmtId="187" fontId="50" fillId="0" borderId="26" xfId="0" applyNumberFormat="1" applyFont="1" applyFill="1" applyBorder="1" applyAlignment="1">
      <alignment horizontal="right" vertical="center"/>
    </xf>
    <xf numFmtId="187" fontId="47" fillId="0" borderId="27" xfId="0" applyNumberFormat="1" applyFont="1" applyFill="1" applyBorder="1" applyAlignment="1">
      <alignment horizontal="right" vertical="center"/>
    </xf>
    <xf numFmtId="187" fontId="49" fillId="61" borderId="28" xfId="0" applyNumberFormat="1" applyFont="1" applyFill="1" applyBorder="1" applyAlignment="1">
      <alignment horizontal="right" vertical="center"/>
    </xf>
    <xf numFmtId="0" fontId="49" fillId="0" borderId="29" xfId="0" applyFont="1" applyBorder="1" applyAlignment="1">
      <alignment horizontal="center" vertical="center"/>
    </xf>
    <xf numFmtId="187" fontId="47" fillId="0" borderId="30" xfId="0" applyNumberFormat="1" applyFont="1" applyBorder="1" applyAlignment="1">
      <alignment horizontal="right" vertical="center"/>
    </xf>
    <xf numFmtId="187" fontId="47" fillId="0" borderId="31" xfId="0" applyNumberFormat="1" applyFont="1" applyFill="1" applyBorder="1" applyAlignment="1">
      <alignment horizontal="right" vertical="center"/>
    </xf>
    <xf numFmtId="187" fontId="49" fillId="61" borderId="32" xfId="0" applyNumberFormat="1" applyFont="1" applyFill="1" applyBorder="1" applyAlignment="1">
      <alignment horizontal="right" vertical="center"/>
    </xf>
    <xf numFmtId="0" fontId="48" fillId="0" borderId="29" xfId="0" applyFont="1" applyBorder="1" applyAlignment="1">
      <alignment horizontal="center" vertical="center" wrapText="1"/>
    </xf>
    <xf numFmtId="187" fontId="50" fillId="0" borderId="19" xfId="0" applyNumberFormat="1" applyFont="1" applyFill="1" applyBorder="1" applyAlignment="1">
      <alignment horizontal="right" vertical="center" wrapText="1"/>
    </xf>
    <xf numFmtId="187" fontId="47" fillId="0" borderId="19" xfId="0" applyNumberFormat="1" applyFont="1" applyFill="1" applyBorder="1" applyAlignment="1">
      <alignment horizontal="right" vertical="center" wrapText="1"/>
    </xf>
    <xf numFmtId="187" fontId="50" fillId="0" borderId="19" xfId="0" applyNumberFormat="1" applyFont="1" applyFill="1" applyBorder="1" applyAlignment="1">
      <alignment horizontal="right" vertical="center"/>
    </xf>
    <xf numFmtId="187" fontId="47" fillId="62" borderId="19" xfId="0" applyNumberFormat="1" applyFont="1" applyFill="1" applyBorder="1" applyAlignment="1">
      <alignment horizontal="right" vertical="center"/>
    </xf>
    <xf numFmtId="187" fontId="51" fillId="61" borderId="32" xfId="0" applyNumberFormat="1" applyFont="1" applyFill="1" applyBorder="1" applyAlignment="1">
      <alignment horizontal="right" vertical="center"/>
    </xf>
    <xf numFmtId="187" fontId="50" fillId="0" borderId="30" xfId="0" applyNumberFormat="1" applyFont="1" applyFill="1" applyBorder="1" applyAlignment="1">
      <alignment horizontal="right" vertical="center"/>
    </xf>
    <xf numFmtId="0" fontId="48" fillId="0" borderId="33" xfId="0" applyFont="1" applyBorder="1" applyAlignment="1">
      <alignment horizontal="center" vertical="center" wrapText="1"/>
    </xf>
    <xf numFmtId="187" fontId="47" fillId="0" borderId="34" xfId="0" applyNumberFormat="1" applyFont="1" applyBorder="1" applyAlignment="1">
      <alignment horizontal="right" vertical="center"/>
    </xf>
    <xf numFmtId="187" fontId="47" fillId="0" borderId="35" xfId="0" applyNumberFormat="1" applyFont="1" applyBorder="1" applyAlignment="1">
      <alignment horizontal="right" vertical="center"/>
    </xf>
    <xf numFmtId="187" fontId="47" fillId="0" borderId="35" xfId="0" applyNumberFormat="1" applyFont="1" applyFill="1" applyBorder="1" applyAlignment="1">
      <alignment horizontal="right" vertical="center"/>
    </xf>
    <xf numFmtId="187" fontId="50" fillId="0" borderId="35" xfId="0" applyNumberFormat="1" applyFont="1" applyFill="1" applyBorder="1" applyAlignment="1">
      <alignment horizontal="right" vertical="center"/>
    </xf>
    <xf numFmtId="187" fontId="50" fillId="0" borderId="35" xfId="0" applyNumberFormat="1" applyFont="1" applyFill="1" applyBorder="1" applyAlignment="1">
      <alignment horizontal="right" vertical="center" wrapText="1"/>
    </xf>
    <xf numFmtId="187" fontId="47" fillId="0" borderId="35" xfId="0" applyNumberFormat="1" applyFont="1" applyFill="1" applyBorder="1" applyAlignment="1">
      <alignment horizontal="right" vertical="center" wrapText="1"/>
    </xf>
    <xf numFmtId="187" fontId="47" fillId="0" borderId="36" xfId="0" applyNumberFormat="1" applyFont="1" applyFill="1" applyBorder="1" applyAlignment="1">
      <alignment horizontal="right" vertical="center"/>
    </xf>
    <xf numFmtId="187" fontId="49" fillId="61" borderId="37" xfId="0" applyNumberFormat="1" applyFont="1" applyFill="1" applyBorder="1" applyAlignment="1">
      <alignment horizontal="right" vertical="center"/>
    </xf>
    <xf numFmtId="187" fontId="49" fillId="59" borderId="20" xfId="0" applyNumberFormat="1" applyFont="1" applyFill="1" applyBorder="1" applyAlignment="1">
      <alignment horizontal="right" vertical="center"/>
    </xf>
    <xf numFmtId="187" fontId="49" fillId="61" borderId="20" xfId="0" applyNumberFormat="1" applyFont="1" applyFill="1" applyBorder="1" applyAlignment="1">
      <alignment horizontal="right" vertical="center"/>
    </xf>
    <xf numFmtId="187" fontId="49" fillId="61" borderId="38" xfId="0" applyNumberFormat="1" applyFont="1" applyFill="1" applyBorder="1" applyAlignment="1">
      <alignment horizontal="right" vertical="center"/>
    </xf>
    <xf numFmtId="187" fontId="47" fillId="60" borderId="39" xfId="0" applyNumberFormat="1" applyFont="1" applyFill="1" applyBorder="1" applyAlignment="1">
      <alignment horizontal="right" vertical="center"/>
    </xf>
    <xf numFmtId="187" fontId="47" fillId="0" borderId="40" xfId="0" applyNumberFormat="1" applyFont="1" applyBorder="1" applyAlignment="1">
      <alignment horizontal="right" vertical="center" wrapText="1"/>
    </xf>
    <xf numFmtId="187" fontId="47" fillId="0" borderId="40" xfId="0" applyNumberFormat="1" applyFont="1" applyBorder="1" applyAlignment="1">
      <alignment horizontal="right" vertical="center"/>
    </xf>
    <xf numFmtId="187" fontId="47" fillId="0" borderId="40" xfId="0" applyNumberFormat="1" applyFont="1" applyFill="1" applyBorder="1" applyAlignment="1">
      <alignment horizontal="right" vertical="center"/>
    </xf>
    <xf numFmtId="187" fontId="47" fillId="0" borderId="40" xfId="0" applyNumberFormat="1" applyFont="1" applyFill="1" applyBorder="1" applyAlignment="1">
      <alignment horizontal="right" vertical="center" wrapText="1"/>
    </xf>
    <xf numFmtId="187" fontId="47" fillId="0" borderId="41" xfId="0" applyNumberFormat="1" applyFont="1" applyFill="1" applyBorder="1" applyAlignment="1">
      <alignment horizontal="right" vertical="center"/>
    </xf>
    <xf numFmtId="187" fontId="47" fillId="0" borderId="42" xfId="0" applyNumberFormat="1" applyFont="1" applyBorder="1" applyAlignment="1">
      <alignment horizontal="right" vertical="center"/>
    </xf>
    <xf numFmtId="187" fontId="50" fillId="0" borderId="40" xfId="0" applyNumberFormat="1" applyFont="1" applyFill="1" applyBorder="1" applyAlignment="1">
      <alignment horizontal="right" vertical="center"/>
    </xf>
    <xf numFmtId="187" fontId="47" fillId="0" borderId="43" xfId="0" applyNumberFormat="1" applyFont="1" applyBorder="1" applyAlignment="1">
      <alignment horizontal="right" vertical="center"/>
    </xf>
    <xf numFmtId="187" fontId="47" fillId="0" borderId="44" xfId="0" applyNumberFormat="1" applyFont="1" applyBorder="1" applyAlignment="1">
      <alignment horizontal="right" vertical="center"/>
    </xf>
    <xf numFmtId="187" fontId="47" fillId="0" borderId="44" xfId="0" applyNumberFormat="1" applyFont="1" applyFill="1" applyBorder="1" applyAlignment="1">
      <alignment horizontal="right" vertical="center"/>
    </xf>
    <xf numFmtId="187" fontId="50" fillId="0" borderId="44" xfId="0" applyNumberFormat="1" applyFont="1" applyFill="1" applyBorder="1" applyAlignment="1">
      <alignment horizontal="right" vertical="center"/>
    </xf>
    <xf numFmtId="187" fontId="47" fillId="0" borderId="44" xfId="0" applyNumberFormat="1" applyFont="1" applyFill="1" applyBorder="1" applyAlignment="1">
      <alignment horizontal="right" vertical="center" wrapText="1"/>
    </xf>
    <xf numFmtId="187" fontId="47" fillId="0" borderId="45" xfId="0" applyNumberFormat="1" applyFont="1" applyFill="1" applyBorder="1" applyAlignment="1">
      <alignment horizontal="right" vertical="center"/>
    </xf>
    <xf numFmtId="2" fontId="49" fillId="59" borderId="38" xfId="0" applyNumberFormat="1" applyFont="1" applyFill="1" applyBorder="1" applyAlignment="1">
      <alignment horizontal="center" vertical="center"/>
    </xf>
    <xf numFmtId="187" fontId="49" fillId="59" borderId="38" xfId="0" applyNumberFormat="1" applyFont="1" applyFill="1" applyBorder="1" applyAlignment="1">
      <alignment horizontal="right" vertical="center"/>
    </xf>
    <xf numFmtId="0" fontId="49" fillId="0" borderId="24" xfId="0" applyFont="1" applyBorder="1" applyAlignment="1">
      <alignment horizontal="center" vertical="center"/>
    </xf>
    <xf numFmtId="187" fontId="47" fillId="0" borderId="39" xfId="0" applyNumberFormat="1" applyFont="1" applyBorder="1" applyAlignment="1">
      <alignment horizontal="right" vertical="center"/>
    </xf>
    <xf numFmtId="187" fontId="47" fillId="0" borderId="46" xfId="0" applyNumberFormat="1" applyFont="1" applyBorder="1" applyAlignment="1">
      <alignment horizontal="right" vertical="center"/>
    </xf>
    <xf numFmtId="187" fontId="47" fillId="0" borderId="46" xfId="0" applyNumberFormat="1" applyFont="1" applyFill="1" applyBorder="1" applyAlignment="1">
      <alignment horizontal="right" vertical="center"/>
    </xf>
    <xf numFmtId="187" fontId="47" fillId="0" borderId="46" xfId="0" applyNumberFormat="1" applyFont="1" applyFill="1" applyBorder="1" applyAlignment="1">
      <alignment horizontal="right" vertical="center" wrapText="1"/>
    </xf>
    <xf numFmtId="187" fontId="47" fillId="0" borderId="47" xfId="0" applyNumberFormat="1" applyFont="1" applyFill="1" applyBorder="1" applyAlignment="1">
      <alignment horizontal="right" vertical="center"/>
    </xf>
    <xf numFmtId="187" fontId="47" fillId="60" borderId="42" xfId="0" applyNumberFormat="1" applyFont="1" applyFill="1" applyBorder="1" applyAlignment="1">
      <alignment horizontal="right" vertical="center"/>
    </xf>
    <xf numFmtId="187" fontId="47" fillId="63" borderId="42" xfId="0" applyNumberFormat="1" applyFont="1" applyFill="1" applyBorder="1" applyAlignment="1">
      <alignment horizontal="right" vertical="center"/>
    </xf>
    <xf numFmtId="187" fontId="47" fillId="60" borderId="43" xfId="0" applyNumberFormat="1" applyFont="1" applyFill="1" applyBorder="1" applyAlignment="1">
      <alignment horizontal="right" vertical="center"/>
    </xf>
    <xf numFmtId="0" fontId="49" fillId="59" borderId="20" xfId="0" applyFont="1" applyFill="1" applyBorder="1" applyAlignment="1">
      <alignment horizontal="center" vertical="center"/>
    </xf>
    <xf numFmtId="187" fontId="50" fillId="60" borderId="40" xfId="0" applyNumberFormat="1" applyFont="1" applyFill="1" applyBorder="1" applyAlignment="1">
      <alignment horizontal="right" vertical="center"/>
    </xf>
    <xf numFmtId="2" fontId="49" fillId="59" borderId="48" xfId="0" applyNumberFormat="1" applyFont="1" applyFill="1" applyBorder="1" applyAlignment="1">
      <alignment horizontal="center" vertical="center"/>
    </xf>
    <xf numFmtId="187" fontId="47" fillId="64" borderId="39" xfId="0" applyNumberFormat="1" applyFont="1" applyFill="1" applyBorder="1" applyAlignment="1">
      <alignment horizontal="right" vertical="center"/>
    </xf>
    <xf numFmtId="187" fontId="47" fillId="64" borderId="46" xfId="0" applyNumberFormat="1" applyFont="1" applyFill="1" applyBorder="1" applyAlignment="1">
      <alignment horizontal="right" vertical="center"/>
    </xf>
    <xf numFmtId="187" fontId="50" fillId="0" borderId="46" xfId="0" applyNumberFormat="1" applyFont="1" applyFill="1" applyBorder="1" applyAlignment="1">
      <alignment horizontal="right" vertical="center"/>
    </xf>
    <xf numFmtId="187" fontId="47" fillId="64" borderId="40" xfId="0" applyNumberFormat="1" applyFont="1" applyFill="1" applyBorder="1" applyAlignment="1">
      <alignment horizontal="right" vertical="center" wrapText="1"/>
    </xf>
    <xf numFmtId="187" fontId="47" fillId="64" borderId="40" xfId="0" applyNumberFormat="1" applyFont="1" applyFill="1" applyBorder="1" applyAlignment="1">
      <alignment horizontal="right" vertical="center"/>
    </xf>
    <xf numFmtId="187" fontId="50" fillId="0" borderId="40" xfId="0" applyNumberFormat="1" applyFont="1" applyFill="1" applyBorder="1" applyAlignment="1">
      <alignment horizontal="right" vertical="center" wrapText="1"/>
    </xf>
    <xf numFmtId="187" fontId="47" fillId="60" borderId="40" xfId="0" applyNumberFormat="1" applyFont="1" applyFill="1" applyBorder="1" applyAlignment="1">
      <alignment horizontal="right" vertical="center"/>
    </xf>
    <xf numFmtId="0" fontId="48" fillId="0" borderId="49" xfId="0" applyFont="1" applyBorder="1" applyAlignment="1">
      <alignment horizontal="center" vertical="center" wrapText="1"/>
    </xf>
    <xf numFmtId="187" fontId="47" fillId="60" borderId="50" xfId="0" applyNumberFormat="1" applyFont="1" applyFill="1" applyBorder="1" applyAlignment="1">
      <alignment horizontal="right" vertical="center"/>
    </xf>
    <xf numFmtId="187" fontId="47" fillId="64" borderId="51" xfId="0" applyNumberFormat="1" applyFont="1" applyFill="1" applyBorder="1" applyAlignment="1">
      <alignment horizontal="right" vertical="center"/>
    </xf>
    <xf numFmtId="187" fontId="47" fillId="0" borderId="51" xfId="0" applyNumberFormat="1" applyFont="1" applyFill="1" applyBorder="1" applyAlignment="1">
      <alignment horizontal="right" vertical="center"/>
    </xf>
    <xf numFmtId="187" fontId="47" fillId="0" borderId="51" xfId="0" applyNumberFormat="1" applyFont="1" applyFill="1" applyBorder="1" applyAlignment="1">
      <alignment horizontal="right" vertical="center" wrapText="1"/>
    </xf>
    <xf numFmtId="187" fontId="47" fillId="0" borderId="52" xfId="0" applyNumberFormat="1" applyFont="1" applyFill="1" applyBorder="1" applyAlignment="1">
      <alignment horizontal="right" vertical="center"/>
    </xf>
    <xf numFmtId="187" fontId="49" fillId="61" borderId="53" xfId="0" applyNumberFormat="1" applyFont="1" applyFill="1" applyBorder="1" applyAlignment="1">
      <alignment horizontal="right" vertical="center"/>
    </xf>
    <xf numFmtId="2" fontId="49" fillId="59" borderId="54" xfId="0" applyNumberFormat="1" applyFont="1" applyFill="1" applyBorder="1" applyAlignment="1">
      <alignment horizontal="center" vertical="center"/>
    </xf>
    <xf numFmtId="187" fontId="49" fillId="59" borderId="55" xfId="0" applyNumberFormat="1" applyFont="1" applyFill="1" applyBorder="1" applyAlignment="1">
      <alignment horizontal="right" vertical="center"/>
    </xf>
    <xf numFmtId="187" fontId="49" fillId="61" borderId="55" xfId="0" applyNumberFormat="1" applyFont="1" applyFill="1" applyBorder="1" applyAlignment="1">
      <alignment horizontal="right" vertical="center"/>
    </xf>
    <xf numFmtId="187" fontId="49" fillId="61" borderId="56" xfId="0" applyNumberFormat="1" applyFont="1" applyFill="1" applyBorder="1" applyAlignment="1">
      <alignment horizontal="right" vertical="center"/>
    </xf>
    <xf numFmtId="2" fontId="49" fillId="0" borderId="28" xfId="0" applyNumberFormat="1" applyFont="1" applyFill="1" applyBorder="1" applyAlignment="1">
      <alignment horizontal="center" vertical="center"/>
    </xf>
    <xf numFmtId="187" fontId="47" fillId="0" borderId="57" xfId="0" applyNumberFormat="1" applyFont="1" applyFill="1" applyBorder="1" applyAlignment="1">
      <alignment horizontal="right" vertical="center"/>
    </xf>
    <xf numFmtId="2" fontId="49" fillId="0" borderId="32" xfId="0" applyNumberFormat="1" applyFont="1" applyFill="1" applyBorder="1" applyAlignment="1">
      <alignment horizontal="center" vertical="center"/>
    </xf>
    <xf numFmtId="187" fontId="47" fillId="0" borderId="58" xfId="0" applyNumberFormat="1" applyFont="1" applyFill="1" applyBorder="1" applyAlignment="1">
      <alignment horizontal="right" vertical="center"/>
    </xf>
    <xf numFmtId="2" fontId="49" fillId="0" borderId="53" xfId="0" applyNumberFormat="1" applyFont="1" applyFill="1" applyBorder="1" applyAlignment="1">
      <alignment horizontal="center" vertical="center"/>
    </xf>
    <xf numFmtId="187" fontId="47" fillId="0" borderId="59" xfId="0" applyNumberFormat="1" applyFont="1" applyFill="1" applyBorder="1" applyAlignment="1">
      <alignment horizontal="right" vertical="center"/>
    </xf>
    <xf numFmtId="187" fontId="47" fillId="0" borderId="60" xfId="0" applyNumberFormat="1" applyFont="1" applyFill="1" applyBorder="1" applyAlignment="1">
      <alignment horizontal="right" vertical="center"/>
    </xf>
    <xf numFmtId="187" fontId="47" fillId="0" borderId="61" xfId="0" applyNumberFormat="1" applyFont="1" applyFill="1" applyBorder="1" applyAlignment="1">
      <alignment horizontal="right" vertical="center"/>
    </xf>
    <xf numFmtId="2" fontId="49" fillId="59" borderId="62" xfId="0" applyNumberFormat="1" applyFont="1" applyFill="1" applyBorder="1" applyAlignment="1">
      <alignment horizontal="center" vertical="center"/>
    </xf>
    <xf numFmtId="187" fontId="49" fillId="59" borderId="63" xfId="0" applyNumberFormat="1" applyFont="1" applyFill="1" applyBorder="1" applyAlignment="1">
      <alignment horizontal="right" vertical="center"/>
    </xf>
    <xf numFmtId="187" fontId="49" fillId="61" borderId="63" xfId="0" applyNumberFormat="1" applyFont="1" applyFill="1" applyBorder="1" applyAlignment="1">
      <alignment horizontal="right" vertical="center"/>
    </xf>
    <xf numFmtId="187" fontId="49" fillId="61" borderId="62" xfId="0" applyNumberFormat="1" applyFont="1" applyFill="1" applyBorder="1" applyAlignment="1">
      <alignment horizontal="right" vertical="center"/>
    </xf>
    <xf numFmtId="4" fontId="48" fillId="0" borderId="64" xfId="0" applyNumberFormat="1" applyFont="1" applyBorder="1" applyAlignment="1">
      <alignment horizontal="center" vertical="center" wrapText="1"/>
    </xf>
    <xf numFmtId="187" fontId="47" fillId="0" borderId="65" xfId="0" applyNumberFormat="1" applyFont="1" applyBorder="1" applyAlignment="1">
      <alignment horizontal="right" vertical="center"/>
    </xf>
    <xf numFmtId="187" fontId="47" fillId="0" borderId="66" xfId="0" applyNumberFormat="1" applyFont="1" applyBorder="1" applyAlignment="1">
      <alignment horizontal="right" vertical="center" wrapText="1"/>
    </xf>
    <xf numFmtId="187" fontId="47" fillId="0" borderId="66" xfId="0" applyNumberFormat="1" applyFont="1" applyBorder="1" applyAlignment="1">
      <alignment horizontal="right" vertical="center"/>
    </xf>
    <xf numFmtId="187" fontId="47" fillId="0" borderId="66" xfId="0" applyNumberFormat="1" applyFont="1" applyFill="1" applyBorder="1" applyAlignment="1">
      <alignment horizontal="right" vertical="center"/>
    </xf>
    <xf numFmtId="187" fontId="47" fillId="0" borderId="66" xfId="0" applyNumberFormat="1" applyFont="1" applyFill="1" applyBorder="1" applyAlignment="1">
      <alignment horizontal="right" vertical="center" wrapText="1"/>
    </xf>
    <xf numFmtId="187" fontId="47" fillId="0" borderId="67" xfId="0" applyNumberFormat="1" applyFont="1" applyFill="1" applyBorder="1" applyAlignment="1">
      <alignment horizontal="right" vertical="center"/>
    </xf>
    <xf numFmtId="187" fontId="49" fillId="61" borderId="68" xfId="0" applyNumberFormat="1" applyFont="1" applyFill="1" applyBorder="1" applyAlignment="1">
      <alignment horizontal="right" vertical="center"/>
    </xf>
    <xf numFmtId="4" fontId="49" fillId="0" borderId="29" xfId="0" applyNumberFormat="1" applyFont="1" applyBorder="1" applyAlignment="1">
      <alignment horizontal="center" vertical="center"/>
    </xf>
    <xf numFmtId="4" fontId="48" fillId="0" borderId="29" xfId="0" applyNumberFormat="1" applyFont="1" applyBorder="1" applyAlignment="1">
      <alignment horizontal="center" vertical="center" wrapText="1"/>
    </xf>
    <xf numFmtId="4" fontId="48" fillId="0" borderId="49" xfId="0" applyNumberFormat="1" applyFont="1" applyBorder="1" applyAlignment="1">
      <alignment horizontal="center" vertical="center" wrapText="1"/>
    </xf>
    <xf numFmtId="4" fontId="49" fillId="59" borderId="22" xfId="0" applyNumberFormat="1" applyFont="1" applyFill="1" applyBorder="1" applyAlignment="1">
      <alignment horizontal="center" vertical="center"/>
    </xf>
    <xf numFmtId="187" fontId="47" fillId="0" borderId="50" xfId="0" applyNumberFormat="1" applyFont="1" applyBorder="1" applyAlignment="1">
      <alignment horizontal="right" vertical="center"/>
    </xf>
    <xf numFmtId="187" fontId="47" fillId="0" borderId="51" xfId="0" applyNumberFormat="1" applyFont="1" applyBorder="1" applyAlignment="1">
      <alignment horizontal="right" vertical="center"/>
    </xf>
    <xf numFmtId="0" fontId="49" fillId="59" borderId="54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187" fontId="47" fillId="0" borderId="69" xfId="0" applyNumberFormat="1" applyFont="1" applyFill="1" applyBorder="1" applyAlignment="1">
      <alignment horizontal="right" vertical="center"/>
    </xf>
    <xf numFmtId="0" fontId="49" fillId="61" borderId="70" xfId="0" applyFont="1" applyFill="1" applyBorder="1" applyAlignment="1">
      <alignment horizontal="center" vertical="center"/>
    </xf>
    <xf numFmtId="187" fontId="49" fillId="61" borderId="71" xfId="0" applyNumberFormat="1" applyFont="1" applyFill="1" applyBorder="1" applyAlignment="1">
      <alignment horizontal="right" vertical="center"/>
    </xf>
    <xf numFmtId="0" fontId="49" fillId="0" borderId="28" xfId="0" applyFont="1" applyBorder="1" applyAlignment="1">
      <alignment horizontal="center" vertical="center"/>
    </xf>
    <xf numFmtId="187" fontId="47" fillId="63" borderId="57" xfId="0" applyNumberFormat="1" applyFont="1" applyFill="1" applyBorder="1" applyAlignment="1">
      <alignment horizontal="right" vertical="center"/>
    </xf>
    <xf numFmtId="187" fontId="47" fillId="63" borderId="26" xfId="0" applyNumberFormat="1" applyFont="1" applyFill="1" applyBorder="1" applyAlignment="1">
      <alignment horizontal="right" vertical="center"/>
    </xf>
    <xf numFmtId="187" fontId="22" fillId="0" borderId="26" xfId="0" applyNumberFormat="1" applyFont="1" applyFill="1" applyBorder="1" applyAlignment="1">
      <alignment horizontal="right" vertical="center"/>
    </xf>
    <xf numFmtId="0" fontId="49" fillId="0" borderId="32" xfId="0" applyFont="1" applyBorder="1" applyAlignment="1">
      <alignment horizontal="center" vertical="center"/>
    </xf>
    <xf numFmtId="187" fontId="47" fillId="63" borderId="58" xfId="0" applyNumberFormat="1" applyFont="1" applyFill="1" applyBorder="1" applyAlignment="1">
      <alignment horizontal="right" vertical="center"/>
    </xf>
    <xf numFmtId="187" fontId="47" fillId="63" borderId="19" xfId="0" applyNumberFormat="1" applyFont="1" applyFill="1" applyBorder="1" applyAlignment="1">
      <alignment horizontal="right" vertical="center"/>
    </xf>
    <xf numFmtId="187" fontId="22" fillId="0" borderId="19" xfId="0" applyNumberFormat="1" applyFont="1" applyFill="1" applyBorder="1" applyAlignment="1">
      <alignment horizontal="right" vertical="center"/>
    </xf>
    <xf numFmtId="187" fontId="22" fillId="0" borderId="19" xfId="0" applyNumberFormat="1" applyFont="1" applyFill="1" applyBorder="1" applyAlignment="1">
      <alignment horizontal="right"/>
    </xf>
    <xf numFmtId="0" fontId="49" fillId="0" borderId="53" xfId="0" applyFont="1" applyBorder="1" applyAlignment="1">
      <alignment horizontal="center" vertical="center"/>
    </xf>
    <xf numFmtId="187" fontId="47" fillId="63" borderId="69" xfId="0" applyNumberFormat="1" applyFont="1" applyFill="1" applyBorder="1" applyAlignment="1">
      <alignment horizontal="right" vertical="center"/>
    </xf>
    <xf numFmtId="187" fontId="47" fillId="63" borderId="35" xfId="0" applyNumberFormat="1" applyFont="1" applyFill="1" applyBorder="1" applyAlignment="1">
      <alignment horizontal="right" vertical="center"/>
    </xf>
    <xf numFmtId="187" fontId="47" fillId="63" borderId="35" xfId="0" applyNumberFormat="1" applyFont="1" applyFill="1" applyBorder="1" applyAlignment="1">
      <alignment horizontal="right"/>
    </xf>
    <xf numFmtId="187" fontId="22" fillId="0" borderId="35" xfId="0" applyNumberFormat="1" applyFont="1" applyFill="1" applyBorder="1" applyAlignment="1">
      <alignment horizontal="right"/>
    </xf>
    <xf numFmtId="0" fontId="49" fillId="61" borderId="62" xfId="0" applyFont="1" applyFill="1" applyBorder="1" applyAlignment="1">
      <alignment horizontal="center" vertical="center"/>
    </xf>
    <xf numFmtId="187" fontId="49" fillId="61" borderId="72" xfId="0" applyNumberFormat="1" applyFont="1" applyFill="1" applyBorder="1" applyAlignment="1">
      <alignment horizontal="right" vertical="center"/>
    </xf>
    <xf numFmtId="187" fontId="49" fillId="61" borderId="73" xfId="0" applyNumberFormat="1" applyFont="1" applyFill="1" applyBorder="1" applyAlignment="1">
      <alignment horizontal="right" vertical="center"/>
    </xf>
    <xf numFmtId="187" fontId="49" fillId="61" borderId="74" xfId="0" applyNumberFormat="1" applyFont="1" applyFill="1" applyBorder="1" applyAlignment="1">
      <alignment horizontal="right" vertical="center"/>
    </xf>
    <xf numFmtId="187" fontId="49" fillId="61" borderId="75" xfId="0" applyNumberFormat="1" applyFont="1" applyFill="1" applyBorder="1" applyAlignment="1">
      <alignment horizontal="right" vertical="center"/>
    </xf>
    <xf numFmtId="0" fontId="48" fillId="0" borderId="76" xfId="0" applyFont="1" applyBorder="1" applyAlignment="1">
      <alignment horizontal="center" vertical="center" wrapText="1"/>
    </xf>
    <xf numFmtId="187" fontId="47" fillId="0" borderId="77" xfId="0" applyNumberFormat="1" applyFont="1" applyBorder="1" applyAlignment="1">
      <alignment horizontal="right" vertical="center"/>
    </xf>
    <xf numFmtId="187" fontId="47" fillId="0" borderId="46" xfId="0" applyNumberFormat="1" applyFont="1" applyBorder="1" applyAlignment="1">
      <alignment horizontal="right" vertical="center" wrapText="1"/>
    </xf>
    <xf numFmtId="0" fontId="49" fillId="0" borderId="78" xfId="0" applyFont="1" applyBorder="1" applyAlignment="1">
      <alignment horizontal="center" vertical="center"/>
    </xf>
    <xf numFmtId="187" fontId="47" fillId="0" borderId="79" xfId="0" applyNumberFormat="1" applyFont="1" applyBorder="1" applyAlignment="1">
      <alignment horizontal="right" vertical="center"/>
    </xf>
    <xf numFmtId="0" fontId="48" fillId="0" borderId="78" xfId="0" applyFont="1" applyBorder="1" applyAlignment="1">
      <alignment horizontal="center" vertical="center" wrapText="1"/>
    </xf>
    <xf numFmtId="187" fontId="47" fillId="60" borderId="79" xfId="0" applyNumberFormat="1" applyFont="1" applyFill="1" applyBorder="1" applyAlignment="1">
      <alignment horizontal="right" vertical="center"/>
    </xf>
    <xf numFmtId="187" fontId="47" fillId="63" borderId="40" xfId="0" applyNumberFormat="1" applyFont="1" applyFill="1" applyBorder="1" applyAlignment="1">
      <alignment horizontal="right" vertical="center"/>
    </xf>
    <xf numFmtId="187" fontId="47" fillId="63" borderId="79" xfId="0" applyNumberFormat="1" applyFont="1" applyFill="1" applyBorder="1" applyAlignment="1">
      <alignment horizontal="right" vertical="center"/>
    </xf>
    <xf numFmtId="0" fontId="48" fillId="0" borderId="80" xfId="0" applyFont="1" applyBorder="1" applyAlignment="1">
      <alignment horizontal="center" vertical="center" wrapText="1"/>
    </xf>
    <xf numFmtId="187" fontId="47" fillId="0" borderId="81" xfId="0" applyNumberFormat="1" applyFont="1" applyBorder="1" applyAlignment="1">
      <alignment horizontal="right" vertical="center"/>
    </xf>
    <xf numFmtId="187" fontId="49" fillId="59" borderId="62" xfId="0" applyNumberFormat="1" applyFont="1" applyFill="1" applyBorder="1" applyAlignment="1">
      <alignment horizontal="right" vertical="center"/>
    </xf>
    <xf numFmtId="187" fontId="49" fillId="61" borderId="82" xfId="0" applyNumberFormat="1" applyFont="1" applyFill="1" applyBorder="1" applyAlignment="1">
      <alignment horizontal="right" vertical="center"/>
    </xf>
    <xf numFmtId="0" fontId="48" fillId="0" borderId="83" xfId="0" applyFont="1" applyBorder="1" applyAlignment="1">
      <alignment horizontal="center" vertical="center" wrapText="1"/>
    </xf>
    <xf numFmtId="187" fontId="47" fillId="0" borderId="84" xfId="0" applyNumberFormat="1" applyFont="1" applyBorder="1" applyAlignment="1">
      <alignment horizontal="right" vertical="center"/>
    </xf>
    <xf numFmtId="187" fontId="49" fillId="61" borderId="85" xfId="0" applyNumberFormat="1" applyFont="1" applyFill="1" applyBorder="1" applyAlignment="1">
      <alignment horizontal="right" vertical="center"/>
    </xf>
    <xf numFmtId="0" fontId="49" fillId="0" borderId="86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 wrapText="1"/>
    </xf>
    <xf numFmtId="0" fontId="48" fillId="0" borderId="87" xfId="0" applyFont="1" applyBorder="1" applyAlignment="1">
      <alignment horizontal="center" vertical="center" wrapText="1"/>
    </xf>
    <xf numFmtId="187" fontId="47" fillId="0" borderId="88" xfId="0" applyNumberFormat="1" applyFont="1" applyBorder="1" applyAlignment="1">
      <alignment horizontal="right" vertical="center"/>
    </xf>
    <xf numFmtId="2" fontId="49" fillId="59" borderId="75" xfId="0" applyNumberFormat="1" applyFont="1" applyFill="1" applyBorder="1" applyAlignment="1">
      <alignment horizontal="center" vertical="center"/>
    </xf>
    <xf numFmtId="187" fontId="49" fillId="59" borderId="48" xfId="0" applyNumberFormat="1" applyFont="1" applyFill="1" applyBorder="1" applyAlignment="1">
      <alignment horizontal="right" vertical="center"/>
    </xf>
    <xf numFmtId="187" fontId="49" fillId="59" borderId="89" xfId="0" applyNumberFormat="1" applyFont="1" applyFill="1" applyBorder="1" applyAlignment="1">
      <alignment horizontal="right" vertical="center"/>
    </xf>
    <xf numFmtId="187" fontId="49" fillId="61" borderId="89" xfId="0" applyNumberFormat="1" applyFont="1" applyFill="1" applyBorder="1" applyAlignment="1">
      <alignment horizontal="right" vertical="center"/>
    </xf>
    <xf numFmtId="187" fontId="49" fillId="61" borderId="90" xfId="0" applyNumberFormat="1" applyFont="1" applyFill="1" applyBorder="1" applyAlignment="1">
      <alignment horizontal="right" vertical="center"/>
    </xf>
    <xf numFmtId="0" fontId="48" fillId="0" borderId="91" xfId="0" applyFont="1" applyBorder="1" applyAlignment="1">
      <alignment horizontal="center" vertical="center" wrapText="1"/>
    </xf>
    <xf numFmtId="187" fontId="47" fillId="0" borderId="44" xfId="0" applyNumberFormat="1" applyFont="1" applyBorder="1" applyAlignment="1">
      <alignment horizontal="right" vertical="center" wrapText="1"/>
    </xf>
    <xf numFmtId="2" fontId="49" fillId="59" borderId="20" xfId="0" applyNumberFormat="1" applyFont="1" applyFill="1" applyBorder="1" applyAlignment="1">
      <alignment horizontal="center" vertical="center"/>
    </xf>
    <xf numFmtId="187" fontId="49" fillId="61" borderId="0" xfId="0" applyNumberFormat="1" applyFont="1" applyFill="1" applyBorder="1" applyAlignment="1">
      <alignment horizontal="right" vertical="center"/>
    </xf>
    <xf numFmtId="2" fontId="49" fillId="0" borderId="92" xfId="0" applyNumberFormat="1" applyFont="1" applyFill="1" applyBorder="1" applyAlignment="1">
      <alignment horizontal="center" vertical="center"/>
    </xf>
    <xf numFmtId="187" fontId="47" fillId="0" borderId="93" xfId="0" applyNumberFormat="1" applyFont="1" applyFill="1" applyBorder="1" applyAlignment="1">
      <alignment horizontal="right" vertical="center"/>
    </xf>
    <xf numFmtId="187" fontId="47" fillId="0" borderId="94" xfId="0" applyNumberFormat="1" applyFont="1" applyFill="1" applyBorder="1" applyAlignment="1">
      <alignment horizontal="right" vertical="center"/>
    </xf>
    <xf numFmtId="2" fontId="49" fillId="59" borderId="95" xfId="0" applyNumberFormat="1" applyFont="1" applyFill="1" applyBorder="1" applyAlignment="1">
      <alignment horizontal="center" vertical="center"/>
    </xf>
    <xf numFmtId="187" fontId="49" fillId="59" borderId="96" xfId="0" applyNumberFormat="1" applyFont="1" applyFill="1" applyBorder="1" applyAlignment="1">
      <alignment horizontal="right" vertical="center"/>
    </xf>
    <xf numFmtId="187" fontId="49" fillId="61" borderId="96" xfId="0" applyNumberFormat="1" applyFont="1" applyFill="1" applyBorder="1" applyAlignment="1">
      <alignment horizontal="right" vertical="center"/>
    </xf>
    <xf numFmtId="187" fontId="49" fillId="61" borderId="97" xfId="0" applyNumberFormat="1" applyFont="1" applyFill="1" applyBorder="1" applyAlignment="1">
      <alignment horizontal="right" vertical="center"/>
    </xf>
    <xf numFmtId="4" fontId="49" fillId="0" borderId="28" xfId="0" applyNumberFormat="1" applyFont="1" applyBorder="1" applyAlignment="1">
      <alignment horizontal="center" vertical="center"/>
    </xf>
    <xf numFmtId="4" fontId="48" fillId="60" borderId="32" xfId="0" applyNumberFormat="1" applyFont="1" applyFill="1" applyBorder="1" applyAlignment="1">
      <alignment horizontal="center" vertical="center"/>
    </xf>
    <xf numFmtId="187" fontId="50" fillId="0" borderId="40" xfId="0" applyNumberFormat="1" applyFont="1" applyBorder="1" applyAlignment="1">
      <alignment horizontal="right" vertical="center"/>
    </xf>
    <xf numFmtId="4" fontId="48" fillId="63" borderId="32" xfId="0" applyNumberFormat="1" applyFont="1" applyFill="1" applyBorder="1" applyAlignment="1">
      <alignment horizontal="center" vertical="center" wrapText="1"/>
    </xf>
    <xf numFmtId="4" fontId="48" fillId="0" borderId="32" xfId="0" applyNumberFormat="1" applyFont="1" applyBorder="1" applyAlignment="1">
      <alignment horizontal="center" vertical="center" wrapText="1"/>
    </xf>
    <xf numFmtId="4" fontId="48" fillId="0" borderId="53" xfId="0" applyNumberFormat="1" applyFont="1" applyBorder="1" applyAlignment="1">
      <alignment horizontal="center" vertical="center" wrapText="1"/>
    </xf>
    <xf numFmtId="4" fontId="49" fillId="59" borderId="62" xfId="0" applyNumberFormat="1" applyFont="1" applyFill="1" applyBorder="1" applyAlignment="1">
      <alignment horizontal="center" vertical="center"/>
    </xf>
    <xf numFmtId="187" fontId="49" fillId="59" borderId="98" xfId="0" applyNumberFormat="1" applyFont="1" applyFill="1" applyBorder="1" applyAlignment="1">
      <alignment horizontal="right" vertical="center"/>
    </xf>
    <xf numFmtId="187" fontId="49" fillId="59" borderId="99" xfId="0" applyNumberFormat="1" applyFont="1" applyFill="1" applyBorder="1" applyAlignment="1">
      <alignment horizontal="right" vertical="center"/>
    </xf>
    <xf numFmtId="187" fontId="49" fillId="61" borderId="99" xfId="0" applyNumberFormat="1" applyFont="1" applyFill="1" applyBorder="1" applyAlignment="1">
      <alignment horizontal="right" vertical="center"/>
    </xf>
    <xf numFmtId="0" fontId="49" fillId="0" borderId="100" xfId="0" applyFont="1" applyBorder="1" applyAlignment="1">
      <alignment horizontal="center" vertical="center"/>
    </xf>
    <xf numFmtId="187" fontId="47" fillId="0" borderId="93" xfId="0" applyNumberFormat="1" applyFont="1" applyBorder="1" applyAlignment="1">
      <alignment horizontal="right" vertical="center"/>
    </xf>
    <xf numFmtId="187" fontId="49" fillId="0" borderId="94" xfId="0" applyNumberFormat="1" applyFont="1" applyFill="1" applyBorder="1" applyAlignment="1">
      <alignment horizontal="right" vertical="center"/>
    </xf>
    <xf numFmtId="0" fontId="49" fillId="0" borderId="48" xfId="0" applyFont="1" applyBorder="1" applyAlignment="1">
      <alignment horizontal="center" vertical="center"/>
    </xf>
    <xf numFmtId="187" fontId="47" fillId="0" borderId="101" xfId="0" applyNumberFormat="1" applyFont="1" applyBorder="1" applyAlignment="1">
      <alignment horizontal="right" vertical="center"/>
    </xf>
    <xf numFmtId="187" fontId="47" fillId="0" borderId="102" xfId="0" applyNumberFormat="1" applyFont="1" applyBorder="1" applyAlignment="1">
      <alignment horizontal="right" vertical="center"/>
    </xf>
    <xf numFmtId="187" fontId="47" fillId="0" borderId="102" xfId="0" applyNumberFormat="1" applyFont="1" applyFill="1" applyBorder="1" applyAlignment="1">
      <alignment horizontal="right" vertical="center"/>
    </xf>
    <xf numFmtId="187" fontId="47" fillId="0" borderId="103" xfId="0" applyNumberFormat="1" applyFont="1" applyFill="1" applyBorder="1" applyAlignment="1">
      <alignment horizontal="right" vertical="center"/>
    </xf>
    <xf numFmtId="2" fontId="49" fillId="59" borderId="104" xfId="0" applyNumberFormat="1" applyFont="1" applyFill="1" applyBorder="1" applyAlignment="1">
      <alignment horizontal="center" vertical="center"/>
    </xf>
    <xf numFmtId="187" fontId="49" fillId="59" borderId="104" xfId="0" applyNumberFormat="1" applyFont="1" applyFill="1" applyBorder="1" applyAlignment="1">
      <alignment horizontal="right" vertical="center"/>
    </xf>
    <xf numFmtId="187" fontId="49" fillId="61" borderId="104" xfId="0" applyNumberFormat="1" applyFont="1" applyFill="1" applyBorder="1" applyAlignment="1">
      <alignment horizontal="right" vertical="center"/>
    </xf>
    <xf numFmtId="0" fontId="49" fillId="0" borderId="39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2" fontId="49" fillId="59" borderId="43" xfId="0" applyNumberFormat="1" applyFont="1" applyFill="1" applyBorder="1" applyAlignment="1">
      <alignment horizontal="center" vertical="center"/>
    </xf>
    <xf numFmtId="187" fontId="49" fillId="59" borderId="44" xfId="0" applyNumberFormat="1" applyFont="1" applyFill="1" applyBorder="1" applyAlignment="1">
      <alignment horizontal="right" vertical="center"/>
    </xf>
    <xf numFmtId="187" fontId="49" fillId="61" borderId="44" xfId="0" applyNumberFormat="1" applyFont="1" applyFill="1" applyBorder="1" applyAlignment="1">
      <alignment horizontal="right" vertical="center"/>
    </xf>
    <xf numFmtId="187" fontId="49" fillId="61" borderId="45" xfId="0" applyNumberFormat="1" applyFont="1" applyFill="1" applyBorder="1" applyAlignment="1">
      <alignment horizontal="right" vertical="center"/>
    </xf>
    <xf numFmtId="0" fontId="49" fillId="0" borderId="98" xfId="0" applyFont="1" applyBorder="1" applyAlignment="1">
      <alignment horizontal="center" vertical="center"/>
    </xf>
    <xf numFmtId="187" fontId="47" fillId="0" borderId="98" xfId="0" applyNumberFormat="1" applyFont="1" applyBorder="1" applyAlignment="1">
      <alignment horizontal="right" vertical="center"/>
    </xf>
    <xf numFmtId="187" fontId="47" fillId="0" borderId="98" xfId="0" applyNumberFormat="1" applyFont="1" applyFill="1" applyBorder="1" applyAlignment="1">
      <alignment horizontal="right" vertical="center"/>
    </xf>
    <xf numFmtId="187" fontId="49" fillId="0" borderId="47" xfId="0" applyNumberFormat="1" applyFont="1" applyFill="1" applyBorder="1" applyAlignment="1">
      <alignment horizontal="right" vertical="center"/>
    </xf>
    <xf numFmtId="2" fontId="49" fillId="59" borderId="99" xfId="0" applyNumberFormat="1" applyFont="1" applyFill="1" applyBorder="1" applyAlignment="1">
      <alignment horizontal="center" vertical="center"/>
    </xf>
    <xf numFmtId="187" fontId="49" fillId="61" borderId="48" xfId="0" applyNumberFormat="1" applyFont="1" applyFill="1" applyBorder="1" applyAlignment="1">
      <alignment horizontal="right" vertical="center"/>
    </xf>
    <xf numFmtId="0" fontId="49" fillId="0" borderId="105" xfId="0" applyFont="1" applyBorder="1" applyAlignment="1">
      <alignment horizontal="center" vertical="center"/>
    </xf>
    <xf numFmtId="2" fontId="49" fillId="59" borderId="89" xfId="0" applyNumberFormat="1" applyFont="1" applyFill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187" fontId="50" fillId="60" borderId="46" xfId="0" applyNumberFormat="1" applyFont="1" applyFill="1" applyBorder="1" applyAlignment="1">
      <alignment horizontal="right" vertical="center"/>
    </xf>
    <xf numFmtId="0" fontId="49" fillId="0" borderId="25" xfId="0" applyFont="1" applyBorder="1" applyAlignment="1">
      <alignment horizontal="center" vertical="center"/>
    </xf>
    <xf numFmtId="187" fontId="47" fillId="0" borderId="106" xfId="0" applyNumberFormat="1" applyFont="1" applyFill="1" applyBorder="1" applyAlignment="1">
      <alignment horizontal="right" vertical="center"/>
    </xf>
    <xf numFmtId="187" fontId="49" fillId="61" borderId="107" xfId="0" applyNumberFormat="1" applyFont="1" applyFill="1" applyBorder="1" applyAlignment="1">
      <alignment horizontal="right" vertical="center"/>
    </xf>
    <xf numFmtId="0" fontId="49" fillId="0" borderId="34" xfId="0" applyFont="1" applyBorder="1" applyAlignment="1">
      <alignment horizontal="center" vertical="center"/>
    </xf>
    <xf numFmtId="187" fontId="47" fillId="0" borderId="108" xfId="0" applyNumberFormat="1" applyFont="1" applyFill="1" applyBorder="1" applyAlignment="1">
      <alignment horizontal="right" vertical="center"/>
    </xf>
    <xf numFmtId="187" fontId="49" fillId="61" borderId="109" xfId="0" applyNumberFormat="1" applyFont="1" applyFill="1" applyBorder="1" applyAlignment="1">
      <alignment horizontal="right" vertical="center"/>
    </xf>
    <xf numFmtId="2" fontId="49" fillId="59" borderId="110" xfId="0" applyNumberFormat="1" applyFont="1" applyFill="1" applyBorder="1" applyAlignment="1">
      <alignment horizontal="center" vertical="center"/>
    </xf>
    <xf numFmtId="4" fontId="49" fillId="14" borderId="62" xfId="0" applyNumberFormat="1" applyFont="1" applyFill="1" applyBorder="1" applyAlignment="1">
      <alignment/>
    </xf>
    <xf numFmtId="4" fontId="49" fillId="22" borderId="62" xfId="0" applyNumberFormat="1" applyFont="1" applyFill="1" applyBorder="1" applyAlignment="1">
      <alignment/>
    </xf>
    <xf numFmtId="4" fontId="49" fillId="16" borderId="62" xfId="0" applyNumberFormat="1" applyFont="1" applyFill="1" applyBorder="1" applyAlignment="1">
      <alignment/>
    </xf>
    <xf numFmtId="4" fontId="49" fillId="20" borderId="62" xfId="0" applyNumberFormat="1" applyFont="1" applyFill="1" applyBorder="1" applyAlignment="1">
      <alignment/>
    </xf>
    <xf numFmtId="10" fontId="49" fillId="61" borderId="62" xfId="0" applyNumberFormat="1" applyFont="1" applyFill="1" applyBorder="1" applyAlignment="1">
      <alignment horizontal="center"/>
    </xf>
    <xf numFmtId="4" fontId="47" fillId="0" borderId="0" xfId="0" applyNumberFormat="1" applyFont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10" fontId="47" fillId="0" borderId="0" xfId="0" applyNumberFormat="1" applyFont="1" applyAlignment="1">
      <alignment/>
    </xf>
    <xf numFmtId="187" fontId="52" fillId="65" borderId="19" xfId="0" applyNumberFormat="1" applyFont="1" applyFill="1" applyBorder="1" applyAlignment="1">
      <alignment horizontal="right" vertical="center"/>
    </xf>
    <xf numFmtId="4" fontId="49" fillId="0" borderId="104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4" fontId="49" fillId="0" borderId="22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49" fillId="0" borderId="111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/>
    </xf>
    <xf numFmtId="0" fontId="22" fillId="0" borderId="112" xfId="0" applyFont="1" applyBorder="1" applyAlignment="1">
      <alignment horizontal="center" vertical="center"/>
    </xf>
    <xf numFmtId="4" fontId="49" fillId="61" borderId="82" xfId="0" applyNumberFormat="1" applyFont="1" applyFill="1" applyBorder="1" applyAlignment="1">
      <alignment horizontal="center"/>
    </xf>
    <xf numFmtId="4" fontId="49" fillId="61" borderId="63" xfId="0" applyNumberFormat="1" applyFont="1" applyFill="1" applyBorder="1" applyAlignment="1">
      <alignment horizontal="center"/>
    </xf>
    <xf numFmtId="0" fontId="49" fillId="61" borderId="82" xfId="0" applyFont="1" applyFill="1" applyBorder="1" applyAlignment="1">
      <alignment horizontal="center"/>
    </xf>
    <xf numFmtId="0" fontId="49" fillId="61" borderId="63" xfId="0" applyFont="1" applyFill="1" applyBorder="1" applyAlignment="1">
      <alignment horizontal="center"/>
    </xf>
    <xf numFmtId="4" fontId="49" fillId="0" borderId="68" xfId="0" applyNumberFormat="1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4" fontId="49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3" fillId="0" borderId="1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4" fontId="49" fillId="0" borderId="38" xfId="0" applyNumberFormat="1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4" fontId="49" fillId="0" borderId="11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115" xfId="0" applyFont="1" applyBorder="1" applyAlignment="1">
      <alignment horizontal="center" vertical="center"/>
    </xf>
    <xf numFmtId="4" fontId="49" fillId="0" borderId="20" xfId="0" applyNumberFormat="1" applyFont="1" applyBorder="1" applyAlignment="1">
      <alignment horizontal="center" vertical="center" wrapText="1"/>
    </xf>
    <xf numFmtId="4" fontId="49" fillId="59" borderId="68" xfId="0" applyNumberFormat="1" applyFont="1" applyFill="1" applyBorder="1" applyAlignment="1">
      <alignment horizontal="center" vertical="center" wrapText="1"/>
    </xf>
    <xf numFmtId="0" fontId="49" fillId="59" borderId="113" xfId="0" applyFont="1" applyFill="1" applyBorder="1" applyAlignment="1">
      <alignment horizontal="center" vertical="center"/>
    </xf>
    <xf numFmtId="0" fontId="49" fillId="59" borderId="82" xfId="0" applyFont="1" applyFill="1" applyBorder="1" applyAlignment="1">
      <alignment horizontal="center" vertical="center" wrapText="1"/>
    </xf>
    <xf numFmtId="0" fontId="22" fillId="0" borderId="116" xfId="0" applyFont="1" applyBorder="1" applyAlignment="1">
      <alignment vertical="center"/>
    </xf>
    <xf numFmtId="0" fontId="22" fillId="0" borderId="63" xfId="0" applyFont="1" applyBorder="1" applyAlignment="1">
      <alignment vertical="center"/>
    </xf>
    <xf numFmtId="0" fontId="49" fillId="59" borderId="71" xfId="0" applyFont="1" applyFill="1" applyBorder="1" applyAlignment="1">
      <alignment horizontal="center" vertical="center"/>
    </xf>
    <xf numFmtId="4" fontId="48" fillId="0" borderId="22" xfId="0" applyNumberFormat="1" applyFont="1" applyBorder="1" applyAlignment="1">
      <alignment horizontal="center" vertical="center" wrapText="1"/>
    </xf>
  </cellXfs>
  <cellStyles count="295">
    <cellStyle name="Normal" xfId="0"/>
    <cellStyle name="20% - Ênfase1" xfId="15"/>
    <cellStyle name="20% - Ênfase1 2" xfId="16"/>
    <cellStyle name="20% - Ênfase1 2 2" xfId="17"/>
    <cellStyle name="20% - Ênfase1 3" xfId="18"/>
    <cellStyle name="20% - Ênfase1 3 2" xfId="19"/>
    <cellStyle name="20% - Ênfase2" xfId="20"/>
    <cellStyle name="20% - Ênfase2 2" xfId="21"/>
    <cellStyle name="20% - Ênfase2 2 2" xfId="22"/>
    <cellStyle name="20% - Ênfase2 3" xfId="23"/>
    <cellStyle name="20% - Ênfase2 3 2" xfId="24"/>
    <cellStyle name="20% - Ênfase3" xfId="25"/>
    <cellStyle name="20% - Ênfase3 2" xfId="26"/>
    <cellStyle name="20% - Ênfase3 2 2" xfId="27"/>
    <cellStyle name="20% - Ênfase3 3" xfId="28"/>
    <cellStyle name="20% - Ênfase3 3 2" xfId="29"/>
    <cellStyle name="20% - Ênfase4" xfId="30"/>
    <cellStyle name="20% - Ênfase4 2" xfId="31"/>
    <cellStyle name="20% - Ênfase4 2 2" xfId="32"/>
    <cellStyle name="20% - Ênfase4 3" xfId="33"/>
    <cellStyle name="20% - Ênfase4 3 2" xfId="34"/>
    <cellStyle name="20% - Ênfase5" xfId="35"/>
    <cellStyle name="20% - Ênfase5 2" xfId="36"/>
    <cellStyle name="20% - Ênfase5 2 2" xfId="37"/>
    <cellStyle name="20% - Ênfase5 3" xfId="38"/>
    <cellStyle name="20% - Ênfase5 3 2" xfId="39"/>
    <cellStyle name="20% - Ênfase6" xfId="40"/>
    <cellStyle name="20% - Ênfase6 2" xfId="41"/>
    <cellStyle name="20% - Ênfase6 2 2" xfId="42"/>
    <cellStyle name="20% - Ênfase6 3" xfId="43"/>
    <cellStyle name="20% - Ênfase6 3 2" xfId="44"/>
    <cellStyle name="40% - Ênfase1" xfId="45"/>
    <cellStyle name="40% - Ênfase1 2" xfId="46"/>
    <cellStyle name="40% - Ênfase1 2 2" xfId="47"/>
    <cellStyle name="40% - Ênfase1 3" xfId="48"/>
    <cellStyle name="40% - Ênfase1 3 2" xfId="49"/>
    <cellStyle name="40% - Ênfase2" xfId="50"/>
    <cellStyle name="40% - Ênfase2 2" xfId="51"/>
    <cellStyle name="40% - Ênfase2 2 2" xfId="52"/>
    <cellStyle name="40% - Ênfase2 3" xfId="53"/>
    <cellStyle name="40% - Ênfase2 3 2" xfId="54"/>
    <cellStyle name="40% - Ênfase3" xfId="55"/>
    <cellStyle name="40% - Ênfase3 2" xfId="56"/>
    <cellStyle name="40% - Ênfase3 2 2" xfId="57"/>
    <cellStyle name="40% - Ênfase3 3" xfId="58"/>
    <cellStyle name="40% - Ênfase3 3 2" xfId="59"/>
    <cellStyle name="40% - Ênfase4" xfId="60"/>
    <cellStyle name="40% - Ênfase4 2" xfId="61"/>
    <cellStyle name="40% - Ênfase4 2 2" xfId="62"/>
    <cellStyle name="40% - Ênfase4 3" xfId="63"/>
    <cellStyle name="40% - Ênfase4 3 2" xfId="64"/>
    <cellStyle name="40% - Ênfase5" xfId="65"/>
    <cellStyle name="40% - Ênfase5 2" xfId="66"/>
    <cellStyle name="40% - Ênfase5 2 2" xfId="67"/>
    <cellStyle name="40% - Ênfase5 3" xfId="68"/>
    <cellStyle name="40% - Ênfase5 3 2" xfId="69"/>
    <cellStyle name="40% - Ênfase6" xfId="70"/>
    <cellStyle name="40% - Ênfase6 2" xfId="71"/>
    <cellStyle name="40% - Ênfase6 2 2" xfId="72"/>
    <cellStyle name="40% - Ênfase6 3" xfId="73"/>
    <cellStyle name="40% - Ênfase6 3 2" xfId="74"/>
    <cellStyle name="60% - Ênfase1" xfId="75"/>
    <cellStyle name="60% - Ênfase1 2" xfId="76"/>
    <cellStyle name="60% - Ênfase1 2 2" xfId="77"/>
    <cellStyle name="60% - Ênfase1 3" xfId="78"/>
    <cellStyle name="60% - Ênfase1 3 2" xfId="79"/>
    <cellStyle name="60% - Ênfase2" xfId="80"/>
    <cellStyle name="60% - Ênfase2 2" xfId="81"/>
    <cellStyle name="60% - Ênfase2 2 2" xfId="82"/>
    <cellStyle name="60% - Ênfase2 3" xfId="83"/>
    <cellStyle name="60% - Ênfase2 3 2" xfId="84"/>
    <cellStyle name="60% - Ênfase3" xfId="85"/>
    <cellStyle name="60% - Ênfase3 2" xfId="86"/>
    <cellStyle name="60% - Ênfase3 2 2" xfId="87"/>
    <cellStyle name="60% - Ênfase3 3" xfId="88"/>
    <cellStyle name="60% - Ênfase3 3 2" xfId="89"/>
    <cellStyle name="60% - Ênfase4" xfId="90"/>
    <cellStyle name="60% - Ênfase4 2" xfId="91"/>
    <cellStyle name="60% - Ênfase4 2 2" xfId="92"/>
    <cellStyle name="60% - Ênfase4 3" xfId="93"/>
    <cellStyle name="60% - Ênfase4 3 2" xfId="94"/>
    <cellStyle name="60% - Ênfase5" xfId="95"/>
    <cellStyle name="60% - Ênfase5 2" xfId="96"/>
    <cellStyle name="60% - Ênfase5 2 2" xfId="97"/>
    <cellStyle name="60% - Ênfase5 3" xfId="98"/>
    <cellStyle name="60% - Ênfase5 3 2" xfId="99"/>
    <cellStyle name="60% - Ênfase6" xfId="100"/>
    <cellStyle name="60% - Ênfase6 2" xfId="101"/>
    <cellStyle name="60% - Ênfase6 2 2" xfId="102"/>
    <cellStyle name="60% - Ênfase6 3" xfId="103"/>
    <cellStyle name="60% - Ênfase6 3 2" xfId="104"/>
    <cellStyle name="Bom" xfId="105"/>
    <cellStyle name="Bom 2" xfId="106"/>
    <cellStyle name="Bom 2 2" xfId="107"/>
    <cellStyle name="Bom 3" xfId="108"/>
    <cellStyle name="Bom 3 2" xfId="109"/>
    <cellStyle name="Cálculo" xfId="110"/>
    <cellStyle name="Cálculo 2" xfId="111"/>
    <cellStyle name="Cálculo 2 2" xfId="112"/>
    <cellStyle name="Cálculo 3" xfId="113"/>
    <cellStyle name="Cálculo 3 2" xfId="114"/>
    <cellStyle name="Cancel" xfId="115"/>
    <cellStyle name="Cancel 2" xfId="116"/>
    <cellStyle name="Cancel 3" xfId="117"/>
    <cellStyle name="Célula de Verificação" xfId="118"/>
    <cellStyle name="Célula de Verificação 2" xfId="119"/>
    <cellStyle name="Célula de Verificação 2 2" xfId="120"/>
    <cellStyle name="Célula de Verificação 3" xfId="121"/>
    <cellStyle name="Célula de Verificação 3 2" xfId="122"/>
    <cellStyle name="Célula Vinculada" xfId="123"/>
    <cellStyle name="Célula Vinculada 2" xfId="124"/>
    <cellStyle name="Célula Vinculada 2 2" xfId="125"/>
    <cellStyle name="Célula Vinculada 3" xfId="126"/>
    <cellStyle name="Célula Vinculada 3 2" xfId="127"/>
    <cellStyle name="Ênfase1" xfId="128"/>
    <cellStyle name="Ênfase1 2" xfId="129"/>
    <cellStyle name="Ênfase1 2 2" xfId="130"/>
    <cellStyle name="Ênfase1 3" xfId="131"/>
    <cellStyle name="Ênfase1 3 2" xfId="132"/>
    <cellStyle name="Ênfase2" xfId="133"/>
    <cellStyle name="Ênfase2 2" xfId="134"/>
    <cellStyle name="Ênfase2 2 2" xfId="135"/>
    <cellStyle name="Ênfase2 3" xfId="136"/>
    <cellStyle name="Ênfase2 3 2" xfId="137"/>
    <cellStyle name="Ênfase3" xfId="138"/>
    <cellStyle name="Ênfase3 2" xfId="139"/>
    <cellStyle name="Ênfase3 2 2" xfId="140"/>
    <cellStyle name="Ênfase3 3" xfId="141"/>
    <cellStyle name="Ênfase3 3 2" xfId="142"/>
    <cellStyle name="Ênfase4" xfId="143"/>
    <cellStyle name="Ênfase4 2" xfId="144"/>
    <cellStyle name="Ênfase4 2 2" xfId="145"/>
    <cellStyle name="Ênfase4 3" xfId="146"/>
    <cellStyle name="Ênfase4 3 2" xfId="147"/>
    <cellStyle name="Ênfase5" xfId="148"/>
    <cellStyle name="Ênfase5 2" xfId="149"/>
    <cellStyle name="Ênfase5 2 2" xfId="150"/>
    <cellStyle name="Ênfase5 3" xfId="151"/>
    <cellStyle name="Ênfase5 3 2" xfId="152"/>
    <cellStyle name="Ênfase6" xfId="153"/>
    <cellStyle name="Ênfase6 2" xfId="154"/>
    <cellStyle name="Ênfase6 2 2" xfId="155"/>
    <cellStyle name="Ênfase6 3" xfId="156"/>
    <cellStyle name="Ênfase6 3 2" xfId="157"/>
    <cellStyle name="Entrada" xfId="158"/>
    <cellStyle name="Entrada 2" xfId="159"/>
    <cellStyle name="Entrada 2 2" xfId="160"/>
    <cellStyle name="Entrada 3" xfId="161"/>
    <cellStyle name="Entrada 3 2" xfId="162"/>
    <cellStyle name="Hyperlink" xfId="163"/>
    <cellStyle name="Followed Hyperlink" xfId="164"/>
    <cellStyle name="Hyperlink 2" xfId="165"/>
    <cellStyle name="Incorreto" xfId="166"/>
    <cellStyle name="Incorreto 2" xfId="167"/>
    <cellStyle name="Incorreto 2 2" xfId="168"/>
    <cellStyle name="Incorreto 3" xfId="169"/>
    <cellStyle name="Incorreto 3 2" xfId="170"/>
    <cellStyle name="Currency" xfId="171"/>
    <cellStyle name="Currency [0]" xfId="172"/>
    <cellStyle name="Moeda 10" xfId="173"/>
    <cellStyle name="Moeda 10 2" xfId="174"/>
    <cellStyle name="Moeda 11" xfId="175"/>
    <cellStyle name="Moeda 11 2" xfId="176"/>
    <cellStyle name="Moeda 12" xfId="177"/>
    <cellStyle name="Moeda 13" xfId="178"/>
    <cellStyle name="Moeda 2" xfId="179"/>
    <cellStyle name="Moeda 2 2" xfId="180"/>
    <cellStyle name="Moeda 2 2 2" xfId="181"/>
    <cellStyle name="Moeda 2 3" xfId="182"/>
    <cellStyle name="Moeda 2 4" xfId="183"/>
    <cellStyle name="Moeda 2 5" xfId="184"/>
    <cellStyle name="Moeda 3" xfId="185"/>
    <cellStyle name="Moeda 3 2" xfId="186"/>
    <cellStyle name="Moeda 4" xfId="187"/>
    <cellStyle name="Moeda 5" xfId="188"/>
    <cellStyle name="Moeda 6" xfId="189"/>
    <cellStyle name="Moeda 7" xfId="190"/>
    <cellStyle name="Moeda 7 2" xfId="191"/>
    <cellStyle name="Moeda 7 2 2" xfId="192"/>
    <cellStyle name="Moeda 7 2 3" xfId="193"/>
    <cellStyle name="Moeda 7 3" xfId="194"/>
    <cellStyle name="Moeda 8" xfId="195"/>
    <cellStyle name="Moeda 8 2" xfId="196"/>
    <cellStyle name="Moeda 9" xfId="197"/>
    <cellStyle name="Moeda 9 2" xfId="198"/>
    <cellStyle name="Neutra" xfId="199"/>
    <cellStyle name="Neutra 2" xfId="200"/>
    <cellStyle name="Neutra 2 2" xfId="201"/>
    <cellStyle name="Neutra 3" xfId="202"/>
    <cellStyle name="Neutra 3 2" xfId="203"/>
    <cellStyle name="Normal 2" xfId="204"/>
    <cellStyle name="Normal 2 2" xfId="205"/>
    <cellStyle name="Normal 3" xfId="206"/>
    <cellStyle name="Normal 3 2" xfId="207"/>
    <cellStyle name="Normal 3 2 2" xfId="208"/>
    <cellStyle name="Normal 3 2 3" xfId="209"/>
    <cellStyle name="Normal 4" xfId="210"/>
    <cellStyle name="Normal 5" xfId="211"/>
    <cellStyle name="Normal 6" xfId="212"/>
    <cellStyle name="Normal 6 2" xfId="213"/>
    <cellStyle name="Normal 6 3" xfId="214"/>
    <cellStyle name="Normal 7" xfId="215"/>
    <cellStyle name="Normal 8" xfId="216"/>
    <cellStyle name="Normal 8 2" xfId="217"/>
    <cellStyle name="Normal 8 3" xfId="218"/>
    <cellStyle name="Nota" xfId="219"/>
    <cellStyle name="Nota 2" xfId="220"/>
    <cellStyle name="Nota 2 2" xfId="221"/>
    <cellStyle name="Nota 3" xfId="222"/>
    <cellStyle name="Nota 3 2" xfId="223"/>
    <cellStyle name="Percent" xfId="224"/>
    <cellStyle name="Porcentagem 10" xfId="225"/>
    <cellStyle name="Porcentagem 10 2" xfId="226"/>
    <cellStyle name="Porcentagem 10 3" xfId="227"/>
    <cellStyle name="Porcentagem 11" xfId="228"/>
    <cellStyle name="Porcentagem 12" xfId="229"/>
    <cellStyle name="Porcentagem 13" xfId="230"/>
    <cellStyle name="Porcentagem 14" xfId="231"/>
    <cellStyle name="Porcentagem 2" xfId="232"/>
    <cellStyle name="Porcentagem 2 2" xfId="233"/>
    <cellStyle name="Porcentagem 2 3" xfId="234"/>
    <cellStyle name="Porcentagem 2 4" xfId="235"/>
    <cellStyle name="Porcentagem 3" xfId="236"/>
    <cellStyle name="Porcentagem 4" xfId="237"/>
    <cellStyle name="Porcentagem 5" xfId="238"/>
    <cellStyle name="Porcentagem 5 2" xfId="239"/>
    <cellStyle name="Porcentagem 6" xfId="240"/>
    <cellStyle name="Porcentagem 6 2" xfId="241"/>
    <cellStyle name="Porcentagem 7" xfId="242"/>
    <cellStyle name="Porcentagem 7 2" xfId="243"/>
    <cellStyle name="Porcentagem 8" xfId="244"/>
    <cellStyle name="Porcentagem 8 2" xfId="245"/>
    <cellStyle name="Porcentagem 9" xfId="246"/>
    <cellStyle name="Saída" xfId="247"/>
    <cellStyle name="Saída 2" xfId="248"/>
    <cellStyle name="Saída 2 2" xfId="249"/>
    <cellStyle name="Saída 3" xfId="250"/>
    <cellStyle name="Saída 3 2" xfId="251"/>
    <cellStyle name="Comma [0]" xfId="252"/>
    <cellStyle name="Separador de milhares 10" xfId="253"/>
    <cellStyle name="Separador de milhares 10 2" xfId="254"/>
    <cellStyle name="Separador de milhares 2" xfId="255"/>
    <cellStyle name="Separador de milhares 2 2" xfId="256"/>
    <cellStyle name="Separador de milhares 2 2 2" xfId="257"/>
    <cellStyle name="Separador de milhares 2 3" xfId="258"/>
    <cellStyle name="Separador de milhares 3" xfId="259"/>
    <cellStyle name="Separador de milhares 4" xfId="260"/>
    <cellStyle name="Separador de milhares 4 2" xfId="261"/>
    <cellStyle name="Separador de milhares 5" xfId="262"/>
    <cellStyle name="Texto de Aviso" xfId="263"/>
    <cellStyle name="Texto de Aviso 2" xfId="264"/>
    <cellStyle name="Texto de Aviso 2 2" xfId="265"/>
    <cellStyle name="Texto de Aviso 3" xfId="266"/>
    <cellStyle name="Texto de Aviso 3 2" xfId="267"/>
    <cellStyle name="Texto Explicativo" xfId="268"/>
    <cellStyle name="Texto Explicativo 2" xfId="269"/>
    <cellStyle name="Texto Explicativo 2 2" xfId="270"/>
    <cellStyle name="Texto Explicativo 3" xfId="271"/>
    <cellStyle name="Texto Explicativo 3 2" xfId="272"/>
    <cellStyle name="Título" xfId="273"/>
    <cellStyle name="Título 1" xfId="274"/>
    <cellStyle name="Título 1 2" xfId="275"/>
    <cellStyle name="Título 1 2 2" xfId="276"/>
    <cellStyle name="Título 1 3" xfId="277"/>
    <cellStyle name="Título 1 3 2" xfId="278"/>
    <cellStyle name="Título 2" xfId="279"/>
    <cellStyle name="Título 2 2" xfId="280"/>
    <cellStyle name="Título 2 2 2" xfId="281"/>
    <cellStyle name="Título 2 3" xfId="282"/>
    <cellStyle name="Título 2 3 2" xfId="283"/>
    <cellStyle name="Título 3" xfId="284"/>
    <cellStyle name="Título 3 2" xfId="285"/>
    <cellStyle name="Título 3 2 2" xfId="286"/>
    <cellStyle name="Título 3 3" xfId="287"/>
    <cellStyle name="Título 3 3 2" xfId="288"/>
    <cellStyle name="Título 4" xfId="289"/>
    <cellStyle name="Título 4 2" xfId="290"/>
    <cellStyle name="Título 4 2 2" xfId="291"/>
    <cellStyle name="Título 4 3" xfId="292"/>
    <cellStyle name="Título 4 3 2" xfId="293"/>
    <cellStyle name="Título 5" xfId="294"/>
    <cellStyle name="Título 5 2" xfId="295"/>
    <cellStyle name="Título 6" xfId="296"/>
    <cellStyle name="Título 6 2" xfId="297"/>
    <cellStyle name="Total" xfId="298"/>
    <cellStyle name="Total 2" xfId="299"/>
    <cellStyle name="Total 2 2" xfId="300"/>
    <cellStyle name="Total 3" xfId="301"/>
    <cellStyle name="Total 3 2" xfId="302"/>
    <cellStyle name="Comma" xfId="303"/>
    <cellStyle name="Vírgula 2" xfId="304"/>
    <cellStyle name="Vírgula 2 2" xfId="305"/>
    <cellStyle name="Vírgula 3" xfId="306"/>
    <cellStyle name="Vírgula 3 2" xfId="307"/>
    <cellStyle name="Vírgula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ntas.tcu.gov.br/Users\Richelieu\Desktop\DIPAC\TERMOS_DE_REFER&#202;NCIA\LIMPEZA_COPEIRAGEM\SE_MA\Custo%20Material%20e%20Equipamentos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servo\Downloads\2013_PE_011_AnexoI_PlanilhaCustos%20-%20lan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MPEZA%202018-2019\Planilhas%20com%20frequ&#234;ncia\H_Anexo%20V%20-%20UniformesEPI_5%20alterado%20em%2029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iais"/>
      <sheetName val="Equipamentos"/>
      <sheetName val="ORÇ EQUI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 Preliminares"/>
      <sheetName val="Declaração"/>
      <sheetName val="Áreas"/>
      <sheetName val="Salário"/>
      <sheetName val="Uniforme"/>
      <sheetName val="Tributos - Vale Transporte"/>
      <sheetName val="Formação de Preço"/>
      <sheetName val="Anexo XV"/>
      <sheetName val="Plan1"/>
      <sheetName val="Plan2"/>
    </sheetNames>
    <sheetDataSet>
      <sheetData sheetId="8">
        <row r="24">
          <cell r="J24">
            <v>270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NIFORM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8"/>
  <sheetViews>
    <sheetView tabSelected="1" zoomScale="90" zoomScaleNormal="90" zoomScalePageLayoutView="0" workbookViewId="0" topLeftCell="A1">
      <pane ySplit="2" topLeftCell="A3" activePane="bottomLeft" state="frozen"/>
      <selection pane="topLeft" activeCell="AB37" sqref="AB37"/>
      <selection pane="bottomLeft" activeCell="C199" sqref="C199"/>
    </sheetView>
  </sheetViews>
  <sheetFormatPr defaultColWidth="9.140625" defaultRowHeight="12.75"/>
  <cols>
    <col min="1" max="1" width="12.140625" style="0" customWidth="1"/>
    <col min="3" max="9" width="9.140625" style="0" customWidth="1"/>
    <col min="11" max="11" width="10.00390625" style="0" customWidth="1"/>
    <col min="28" max="28" width="10.7109375" style="0" customWidth="1"/>
    <col min="29" max="16384" width="9.140625" style="1" customWidth="1"/>
  </cols>
  <sheetData>
    <row r="1" spans="1:28" ht="13.5" thickBot="1">
      <c r="A1" s="265" t="s">
        <v>12</v>
      </c>
      <c r="B1" s="266" t="s">
        <v>13</v>
      </c>
      <c r="C1" s="267" t="s">
        <v>14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9"/>
    </row>
    <row r="2" spans="1:28" ht="96" customHeight="1" thickBot="1">
      <c r="A2" s="245"/>
      <c r="B2" s="233"/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6</v>
      </c>
      <c r="I2" s="4" t="s">
        <v>7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8</v>
      </c>
      <c r="O2" s="4" t="s">
        <v>24</v>
      </c>
      <c r="P2" s="4" t="s">
        <v>9</v>
      </c>
      <c r="Q2" s="5" t="s">
        <v>10</v>
      </c>
      <c r="R2" s="5" t="s">
        <v>11</v>
      </c>
      <c r="S2" s="6" t="s">
        <v>25</v>
      </c>
      <c r="T2" s="7" t="s">
        <v>26</v>
      </c>
      <c r="U2" s="7" t="s">
        <v>27</v>
      </c>
      <c r="V2" s="7" t="s">
        <v>28</v>
      </c>
      <c r="W2" s="7" t="s">
        <v>29</v>
      </c>
      <c r="X2" s="7" t="s">
        <v>30</v>
      </c>
      <c r="Y2" s="7" t="s">
        <v>31</v>
      </c>
      <c r="Z2" s="5" t="s">
        <v>32</v>
      </c>
      <c r="AA2" s="8" t="s">
        <v>33</v>
      </c>
      <c r="AB2" s="270" t="s">
        <v>34</v>
      </c>
    </row>
    <row r="3" spans="1:28" ht="13.5" thickBot="1">
      <c r="A3" s="246"/>
      <c r="B3" s="234"/>
      <c r="C3" s="9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35</v>
      </c>
      <c r="J3" s="9" t="s">
        <v>36</v>
      </c>
      <c r="K3" s="9" t="s">
        <v>37</v>
      </c>
      <c r="L3" s="10" t="s">
        <v>38</v>
      </c>
      <c r="M3" s="10" t="s">
        <v>39</v>
      </c>
      <c r="N3" s="9" t="s">
        <v>40</v>
      </c>
      <c r="O3" s="9" t="s">
        <v>41</v>
      </c>
      <c r="P3" s="9" t="s">
        <v>42</v>
      </c>
      <c r="Q3" s="9" t="s">
        <v>43</v>
      </c>
      <c r="R3" s="9" t="s">
        <v>44</v>
      </c>
      <c r="S3" s="10" t="s">
        <v>45</v>
      </c>
      <c r="T3" s="10" t="s">
        <v>46</v>
      </c>
      <c r="U3" s="10" t="s">
        <v>47</v>
      </c>
      <c r="V3" s="10" t="s">
        <v>48</v>
      </c>
      <c r="W3" s="10" t="s">
        <v>49</v>
      </c>
      <c r="X3" s="11" t="s">
        <v>50</v>
      </c>
      <c r="Y3" s="10" t="s">
        <v>51</v>
      </c>
      <c r="Z3" s="10" t="s">
        <v>52</v>
      </c>
      <c r="AA3" s="12" t="s">
        <v>53</v>
      </c>
      <c r="AB3" s="270"/>
    </row>
    <row r="4" spans="1:28" ht="12.75">
      <c r="A4" s="264" t="s">
        <v>54</v>
      </c>
      <c r="B4" s="13" t="s">
        <v>55</v>
      </c>
      <c r="C4" s="14">
        <v>336.16</v>
      </c>
      <c r="D4" s="15">
        <v>651.17</v>
      </c>
      <c r="E4" s="15">
        <v>0</v>
      </c>
      <c r="F4" s="16">
        <v>22.94</v>
      </c>
      <c r="G4" s="15">
        <v>149.78</v>
      </c>
      <c r="H4" s="15">
        <v>106.79</v>
      </c>
      <c r="I4" s="15">
        <v>0</v>
      </c>
      <c r="J4" s="17">
        <v>0</v>
      </c>
      <c r="K4" s="18">
        <v>360.73</v>
      </c>
      <c r="L4" s="18">
        <v>16.82</v>
      </c>
      <c r="M4" s="17">
        <v>0</v>
      </c>
      <c r="N4" s="18">
        <v>311.72</v>
      </c>
      <c r="O4" s="18">
        <v>0</v>
      </c>
      <c r="P4" s="18">
        <v>1425.37</v>
      </c>
      <c r="Q4" s="18">
        <v>0</v>
      </c>
      <c r="R4" s="18">
        <v>0</v>
      </c>
      <c r="S4" s="17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7">
        <v>0</v>
      </c>
      <c r="AA4" s="20">
        <v>0</v>
      </c>
      <c r="AB4" s="21">
        <f aca="true" t="shared" si="0" ref="AB4:AB138">SUM(C4:AA4)</f>
        <v>3381.4799999999996</v>
      </c>
    </row>
    <row r="5" spans="1:28" ht="12.75">
      <c r="A5" s="236"/>
      <c r="B5" s="22" t="s">
        <v>56</v>
      </c>
      <c r="C5" s="23">
        <v>0</v>
      </c>
      <c r="D5" s="2">
        <v>37.53</v>
      </c>
      <c r="E5" s="2">
        <v>0</v>
      </c>
      <c r="F5" s="2">
        <v>0</v>
      </c>
      <c r="G5" s="2">
        <v>71.92</v>
      </c>
      <c r="H5" s="2">
        <v>21.95</v>
      </c>
      <c r="I5" s="2">
        <v>18.79</v>
      </c>
      <c r="J5" s="3">
        <v>0</v>
      </c>
      <c r="K5" s="3">
        <v>770.6</v>
      </c>
      <c r="L5" s="3">
        <v>35.66</v>
      </c>
      <c r="M5" s="3">
        <v>67.59</v>
      </c>
      <c r="N5" s="3">
        <v>550.65</v>
      </c>
      <c r="O5" s="3">
        <v>0</v>
      </c>
      <c r="P5" s="3">
        <v>0</v>
      </c>
      <c r="Q5" s="3">
        <v>334.81</v>
      </c>
      <c r="R5" s="3">
        <v>1502.02</v>
      </c>
      <c r="S5" s="3">
        <v>614.02</v>
      </c>
      <c r="T5" s="3">
        <v>215.67</v>
      </c>
      <c r="U5" s="3">
        <v>3676.6</v>
      </c>
      <c r="V5" s="3">
        <v>193.03</v>
      </c>
      <c r="W5" s="3">
        <v>3457.6</v>
      </c>
      <c r="X5" s="3">
        <v>80</v>
      </c>
      <c r="Y5" s="3">
        <v>1285.2</v>
      </c>
      <c r="Z5" s="3">
        <v>0</v>
      </c>
      <c r="AA5" s="24">
        <v>0</v>
      </c>
      <c r="AB5" s="25">
        <f t="shared" si="0"/>
        <v>12933.64</v>
      </c>
    </row>
    <row r="6" spans="1:28" ht="24">
      <c r="A6" s="236"/>
      <c r="B6" s="26" t="s">
        <v>57</v>
      </c>
      <c r="C6" s="23">
        <v>0</v>
      </c>
      <c r="D6" s="2">
        <v>0</v>
      </c>
      <c r="E6" s="2">
        <v>0</v>
      </c>
      <c r="F6" s="2">
        <v>0</v>
      </c>
      <c r="G6" s="2">
        <v>100.48</v>
      </c>
      <c r="H6" s="2">
        <v>27.21</v>
      </c>
      <c r="I6" s="2">
        <v>0</v>
      </c>
      <c r="J6" s="3">
        <v>0</v>
      </c>
      <c r="K6" s="3">
        <v>1088.47</v>
      </c>
      <c r="L6" s="3">
        <v>22.82</v>
      </c>
      <c r="M6" s="3">
        <v>67.59</v>
      </c>
      <c r="N6" s="27">
        <v>293.11</v>
      </c>
      <c r="O6" s="28">
        <v>0</v>
      </c>
      <c r="P6" s="28">
        <v>0</v>
      </c>
      <c r="Q6" s="28">
        <v>0</v>
      </c>
      <c r="R6" s="28">
        <v>0</v>
      </c>
      <c r="S6" s="3">
        <v>614.02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3">
        <v>0</v>
      </c>
      <c r="AA6" s="24">
        <v>0</v>
      </c>
      <c r="AB6" s="25">
        <f t="shared" si="0"/>
        <v>2213.7</v>
      </c>
    </row>
    <row r="7" spans="1:28" ht="12.75">
      <c r="A7" s="236"/>
      <c r="B7" s="26" t="s">
        <v>58</v>
      </c>
      <c r="C7" s="23">
        <v>0</v>
      </c>
      <c r="D7" s="2">
        <v>0</v>
      </c>
      <c r="E7" s="2">
        <v>0</v>
      </c>
      <c r="F7" s="2">
        <v>0</v>
      </c>
      <c r="G7" s="2">
        <v>100.48</v>
      </c>
      <c r="H7" s="2">
        <v>27.21</v>
      </c>
      <c r="I7" s="2">
        <v>0</v>
      </c>
      <c r="J7" s="3">
        <v>0</v>
      </c>
      <c r="K7" s="3">
        <v>1187.96</v>
      </c>
      <c r="L7" s="3">
        <v>22.81</v>
      </c>
      <c r="M7" s="3">
        <v>67.59</v>
      </c>
      <c r="N7" s="27">
        <v>278.25</v>
      </c>
      <c r="O7" s="28">
        <v>0</v>
      </c>
      <c r="P7" s="28">
        <v>0</v>
      </c>
      <c r="Q7" s="28">
        <v>0</v>
      </c>
      <c r="R7" s="28">
        <v>0</v>
      </c>
      <c r="S7" s="3">
        <v>614.02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3">
        <v>0</v>
      </c>
      <c r="AA7" s="24">
        <v>0</v>
      </c>
      <c r="AB7" s="25">
        <f t="shared" si="0"/>
        <v>2298.3199999999997</v>
      </c>
    </row>
    <row r="8" spans="1:28" ht="12.75">
      <c r="A8" s="236"/>
      <c r="B8" s="26" t="s">
        <v>59</v>
      </c>
      <c r="C8" s="23">
        <v>0</v>
      </c>
      <c r="D8" s="2">
        <v>0</v>
      </c>
      <c r="E8" s="30">
        <v>0</v>
      </c>
      <c r="F8" s="30">
        <v>0</v>
      </c>
      <c r="G8" s="2">
        <v>100.48</v>
      </c>
      <c r="H8" s="2">
        <v>27.21</v>
      </c>
      <c r="I8" s="2">
        <v>0</v>
      </c>
      <c r="J8" s="3">
        <v>117.83</v>
      </c>
      <c r="K8" s="3">
        <v>1043.94</v>
      </c>
      <c r="L8" s="3">
        <v>22.81</v>
      </c>
      <c r="M8" s="3">
        <v>67.59</v>
      </c>
      <c r="N8" s="27">
        <v>298.15</v>
      </c>
      <c r="O8" s="28">
        <v>0</v>
      </c>
      <c r="P8" s="28">
        <v>0</v>
      </c>
      <c r="Q8" s="28">
        <v>0</v>
      </c>
      <c r="R8" s="28">
        <v>0</v>
      </c>
      <c r="S8" s="3">
        <v>614.02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3">
        <v>0</v>
      </c>
      <c r="AA8" s="24">
        <v>0</v>
      </c>
      <c r="AB8" s="25">
        <f t="shared" si="0"/>
        <v>2292.0299999999997</v>
      </c>
    </row>
    <row r="9" spans="1:28" ht="12.75">
      <c r="A9" s="236"/>
      <c r="B9" s="26" t="s">
        <v>60</v>
      </c>
      <c r="C9" s="32">
        <v>0</v>
      </c>
      <c r="D9" s="29">
        <v>0</v>
      </c>
      <c r="E9" s="29">
        <v>0</v>
      </c>
      <c r="F9" s="30">
        <v>0</v>
      </c>
      <c r="G9" s="2">
        <v>100.48</v>
      </c>
      <c r="H9" s="2">
        <v>27.21</v>
      </c>
      <c r="I9" s="2">
        <v>0</v>
      </c>
      <c r="J9" s="3">
        <v>0</v>
      </c>
      <c r="K9" s="231">
        <f>K12</f>
        <v>1170.46</v>
      </c>
      <c r="L9" s="3">
        <v>22.81</v>
      </c>
      <c r="M9" s="3">
        <v>67.59</v>
      </c>
      <c r="N9" s="231">
        <f>N12</f>
        <v>296.46</v>
      </c>
      <c r="O9" s="28">
        <v>0</v>
      </c>
      <c r="P9" s="28">
        <v>0</v>
      </c>
      <c r="Q9" s="28">
        <v>0</v>
      </c>
      <c r="R9" s="28">
        <v>0</v>
      </c>
      <c r="S9" s="3">
        <v>614.02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3">
        <v>0</v>
      </c>
      <c r="AA9" s="24">
        <v>0</v>
      </c>
      <c r="AB9" s="31">
        <f t="shared" si="0"/>
        <v>2299.0299999999997</v>
      </c>
    </row>
    <row r="10" spans="1:28" ht="12.75">
      <c r="A10" s="236"/>
      <c r="B10" s="26" t="s">
        <v>61</v>
      </c>
      <c r="C10" s="32">
        <v>0</v>
      </c>
      <c r="D10" s="29">
        <v>0</v>
      </c>
      <c r="E10" s="29">
        <v>0</v>
      </c>
      <c r="F10" s="3">
        <v>0</v>
      </c>
      <c r="G10" s="3">
        <v>102.43</v>
      </c>
      <c r="H10" s="3">
        <v>28.35</v>
      </c>
      <c r="I10" s="3">
        <v>0</v>
      </c>
      <c r="J10" s="3">
        <v>0</v>
      </c>
      <c r="K10" s="3">
        <v>1173.93</v>
      </c>
      <c r="L10" s="3">
        <v>22.81</v>
      </c>
      <c r="M10" s="3">
        <v>67.59</v>
      </c>
      <c r="N10" s="3">
        <v>276.37</v>
      </c>
      <c r="O10" s="28">
        <v>0</v>
      </c>
      <c r="P10" s="28">
        <v>0</v>
      </c>
      <c r="Q10" s="28">
        <v>0</v>
      </c>
      <c r="R10" s="28">
        <v>0</v>
      </c>
      <c r="S10" s="3">
        <v>614.02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3">
        <v>0</v>
      </c>
      <c r="AA10" s="24">
        <v>0</v>
      </c>
      <c r="AB10" s="25">
        <f t="shared" si="0"/>
        <v>2285.5</v>
      </c>
    </row>
    <row r="11" spans="1:28" ht="12.75">
      <c r="A11" s="236"/>
      <c r="B11" s="26" t="s">
        <v>62</v>
      </c>
      <c r="C11" s="32">
        <v>0</v>
      </c>
      <c r="D11" s="29">
        <v>0</v>
      </c>
      <c r="E11" s="29">
        <v>0</v>
      </c>
      <c r="F11" s="30">
        <v>0</v>
      </c>
      <c r="G11" s="2">
        <v>100.48</v>
      </c>
      <c r="H11" s="2">
        <v>27.21</v>
      </c>
      <c r="I11" s="2">
        <v>0</v>
      </c>
      <c r="J11" s="3">
        <v>0</v>
      </c>
      <c r="K11" s="231">
        <f>K12</f>
        <v>1170.46</v>
      </c>
      <c r="L11" s="3">
        <v>22.81</v>
      </c>
      <c r="M11" s="3">
        <v>67.59</v>
      </c>
      <c r="N11" s="231">
        <f>N12</f>
        <v>296.46</v>
      </c>
      <c r="O11" s="28">
        <v>0</v>
      </c>
      <c r="P11" s="28">
        <v>0</v>
      </c>
      <c r="Q11" s="28">
        <v>0</v>
      </c>
      <c r="R11" s="28">
        <v>0</v>
      </c>
      <c r="S11" s="3">
        <v>614.02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3">
        <v>0</v>
      </c>
      <c r="AA11" s="24">
        <v>0</v>
      </c>
      <c r="AB11" s="31">
        <f t="shared" si="0"/>
        <v>2299.0299999999997</v>
      </c>
    </row>
    <row r="12" spans="1:28" ht="12.75">
      <c r="A12" s="236"/>
      <c r="B12" s="26" t="s">
        <v>63</v>
      </c>
      <c r="C12" s="23">
        <v>0</v>
      </c>
      <c r="D12" s="2">
        <v>0</v>
      </c>
      <c r="E12" s="2">
        <v>0</v>
      </c>
      <c r="F12" s="30">
        <v>0</v>
      </c>
      <c r="G12" s="2">
        <v>100.48</v>
      </c>
      <c r="H12" s="2">
        <v>27.21</v>
      </c>
      <c r="I12" s="2">
        <v>0</v>
      </c>
      <c r="J12" s="3">
        <v>0</v>
      </c>
      <c r="K12" s="3">
        <v>1170.46</v>
      </c>
      <c r="L12" s="3">
        <v>22.81</v>
      </c>
      <c r="M12" s="3">
        <v>67.59</v>
      </c>
      <c r="N12" s="28">
        <v>296.46</v>
      </c>
      <c r="O12" s="28">
        <v>0</v>
      </c>
      <c r="P12" s="28">
        <v>0</v>
      </c>
      <c r="Q12" s="28">
        <v>0</v>
      </c>
      <c r="R12" s="28">
        <v>0</v>
      </c>
      <c r="S12" s="3">
        <v>614.02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3">
        <v>0</v>
      </c>
      <c r="AA12" s="24">
        <v>0</v>
      </c>
      <c r="AB12" s="25">
        <f t="shared" si="0"/>
        <v>2299.0299999999997</v>
      </c>
    </row>
    <row r="13" spans="1:28" ht="12.75">
      <c r="A13" s="236"/>
      <c r="B13" s="26" t="s">
        <v>64</v>
      </c>
      <c r="C13" s="23">
        <v>0</v>
      </c>
      <c r="D13" s="2">
        <v>0</v>
      </c>
      <c r="E13" s="2">
        <v>0</v>
      </c>
      <c r="F13" s="2">
        <v>0</v>
      </c>
      <c r="G13" s="2">
        <v>100.48</v>
      </c>
      <c r="H13" s="2">
        <v>27.21</v>
      </c>
      <c r="I13" s="2">
        <v>0</v>
      </c>
      <c r="J13" s="3">
        <v>0</v>
      </c>
      <c r="K13" s="3">
        <v>1170.46</v>
      </c>
      <c r="L13" s="3">
        <v>23.53</v>
      </c>
      <c r="M13" s="3">
        <v>67.59</v>
      </c>
      <c r="N13" s="27">
        <v>286.21</v>
      </c>
      <c r="O13" s="28">
        <v>0</v>
      </c>
      <c r="P13" s="28">
        <v>0</v>
      </c>
      <c r="Q13" s="28">
        <v>0</v>
      </c>
      <c r="R13" s="28">
        <v>0</v>
      </c>
      <c r="S13" s="3">
        <v>614.02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3">
        <v>0</v>
      </c>
      <c r="AA13" s="24">
        <v>0</v>
      </c>
      <c r="AB13" s="25">
        <f t="shared" si="0"/>
        <v>2289.5</v>
      </c>
    </row>
    <row r="14" spans="1:28" ht="13.5" thickBot="1">
      <c r="A14" s="236"/>
      <c r="B14" s="33" t="s">
        <v>65</v>
      </c>
      <c r="C14" s="34">
        <v>0</v>
      </c>
      <c r="D14" s="35">
        <v>0</v>
      </c>
      <c r="E14" s="35">
        <v>0</v>
      </c>
      <c r="F14" s="35">
        <v>0</v>
      </c>
      <c r="G14" s="35">
        <v>100.48</v>
      </c>
      <c r="H14" s="35">
        <v>27.21</v>
      </c>
      <c r="I14" s="35">
        <v>0</v>
      </c>
      <c r="J14" s="36">
        <v>0</v>
      </c>
      <c r="K14" s="37">
        <v>1163.16</v>
      </c>
      <c r="L14" s="37">
        <v>0</v>
      </c>
      <c r="M14" s="36">
        <v>67.59</v>
      </c>
      <c r="N14" s="38">
        <v>232.32</v>
      </c>
      <c r="O14" s="39">
        <v>0</v>
      </c>
      <c r="P14" s="39">
        <v>0</v>
      </c>
      <c r="Q14" s="39">
        <v>0</v>
      </c>
      <c r="R14" s="39">
        <v>0</v>
      </c>
      <c r="S14" s="36">
        <v>614.02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6">
        <v>0</v>
      </c>
      <c r="AA14" s="40">
        <v>0</v>
      </c>
      <c r="AB14" s="41">
        <f t="shared" si="0"/>
        <v>2204.7799999999997</v>
      </c>
    </row>
    <row r="15" spans="1:28" ht="13.5" thickBot="1">
      <c r="A15" s="250"/>
      <c r="B15" s="10" t="s">
        <v>34</v>
      </c>
      <c r="C15" s="42">
        <f aca="true" t="shared" si="1" ref="C15:AA15">SUM(C4:C14)</f>
        <v>336.16</v>
      </c>
      <c r="D15" s="42">
        <f t="shared" si="1"/>
        <v>688.6999999999999</v>
      </c>
      <c r="E15" s="42">
        <f t="shared" si="1"/>
        <v>0</v>
      </c>
      <c r="F15" s="42">
        <f t="shared" si="1"/>
        <v>22.94</v>
      </c>
      <c r="G15" s="42">
        <f t="shared" si="1"/>
        <v>1127.97</v>
      </c>
      <c r="H15" s="42">
        <f t="shared" si="1"/>
        <v>374.77</v>
      </c>
      <c r="I15" s="42">
        <f t="shared" si="1"/>
        <v>18.79</v>
      </c>
      <c r="J15" s="43">
        <f t="shared" si="1"/>
        <v>117.83</v>
      </c>
      <c r="K15" s="43">
        <f t="shared" si="1"/>
        <v>11470.630000000001</v>
      </c>
      <c r="L15" s="43">
        <f t="shared" si="1"/>
        <v>235.69</v>
      </c>
      <c r="M15" s="43">
        <f t="shared" si="1"/>
        <v>675.9000000000002</v>
      </c>
      <c r="N15" s="43">
        <f t="shared" si="1"/>
        <v>3416.1600000000003</v>
      </c>
      <c r="O15" s="43">
        <f t="shared" si="1"/>
        <v>0</v>
      </c>
      <c r="P15" s="43">
        <f t="shared" si="1"/>
        <v>1425.37</v>
      </c>
      <c r="Q15" s="43">
        <f t="shared" si="1"/>
        <v>334.81</v>
      </c>
      <c r="R15" s="43">
        <f t="shared" si="1"/>
        <v>1502.02</v>
      </c>
      <c r="S15" s="43">
        <f t="shared" si="1"/>
        <v>6140.200000000001</v>
      </c>
      <c r="T15" s="43">
        <f t="shared" si="1"/>
        <v>215.67</v>
      </c>
      <c r="U15" s="43">
        <f t="shared" si="1"/>
        <v>3676.6</v>
      </c>
      <c r="V15" s="43">
        <f t="shared" si="1"/>
        <v>193.03</v>
      </c>
      <c r="W15" s="43">
        <f t="shared" si="1"/>
        <v>3457.6</v>
      </c>
      <c r="X15" s="43">
        <f t="shared" si="1"/>
        <v>80</v>
      </c>
      <c r="Y15" s="43">
        <f t="shared" si="1"/>
        <v>1285.2</v>
      </c>
      <c r="Z15" s="43">
        <f t="shared" si="1"/>
        <v>0</v>
      </c>
      <c r="AA15" s="43">
        <f t="shared" si="1"/>
        <v>0</v>
      </c>
      <c r="AB15" s="44">
        <f t="shared" si="0"/>
        <v>36796.03999999999</v>
      </c>
    </row>
    <row r="16" spans="1:28" ht="12.75">
      <c r="A16" s="271" t="s">
        <v>66</v>
      </c>
      <c r="B16" s="26" t="s">
        <v>55</v>
      </c>
      <c r="C16" s="45">
        <v>161.92</v>
      </c>
      <c r="D16" s="46">
        <v>663.01</v>
      </c>
      <c r="E16" s="47">
        <v>0</v>
      </c>
      <c r="F16" s="47">
        <v>0</v>
      </c>
      <c r="G16" s="47">
        <v>154.28</v>
      </c>
      <c r="H16" s="47">
        <v>144.7</v>
      </c>
      <c r="I16" s="47">
        <v>0</v>
      </c>
      <c r="J16" s="48">
        <v>0</v>
      </c>
      <c r="K16" s="48">
        <v>353.289</v>
      </c>
      <c r="L16" s="49">
        <v>0</v>
      </c>
      <c r="M16" s="49">
        <v>0</v>
      </c>
      <c r="N16" s="48">
        <v>0</v>
      </c>
      <c r="O16" s="49">
        <v>0</v>
      </c>
      <c r="P16" s="49">
        <v>2074.81</v>
      </c>
      <c r="Q16" s="49">
        <v>0</v>
      </c>
      <c r="R16" s="49">
        <v>0</v>
      </c>
      <c r="S16" s="49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50">
        <v>0</v>
      </c>
      <c r="AB16" s="21">
        <f t="shared" si="0"/>
        <v>3552.009</v>
      </c>
    </row>
    <row r="17" spans="1:28" ht="12.75">
      <c r="A17" s="236"/>
      <c r="B17" s="22" t="s">
        <v>56</v>
      </c>
      <c r="C17" s="51">
        <v>0</v>
      </c>
      <c r="D17" s="47">
        <v>28.96</v>
      </c>
      <c r="E17" s="47">
        <v>181.58</v>
      </c>
      <c r="F17" s="47">
        <v>0</v>
      </c>
      <c r="G17" s="47">
        <v>58.88</v>
      </c>
      <c r="H17" s="47">
        <v>26.57</v>
      </c>
      <c r="I17" s="47">
        <v>15.77</v>
      </c>
      <c r="J17" s="48">
        <v>0</v>
      </c>
      <c r="K17" s="48">
        <v>592.52</v>
      </c>
      <c r="L17" s="48">
        <v>36.84</v>
      </c>
      <c r="M17" s="48">
        <v>64.09</v>
      </c>
      <c r="N17" s="48">
        <v>554.1</v>
      </c>
      <c r="O17" s="49">
        <v>0</v>
      </c>
      <c r="P17" s="49">
        <v>0</v>
      </c>
      <c r="Q17" s="49">
        <v>376.06</v>
      </c>
      <c r="R17" s="49">
        <v>1800.5</v>
      </c>
      <c r="S17" s="49">
        <v>616</v>
      </c>
      <c r="T17" s="52">
        <v>204.94</v>
      </c>
      <c r="U17" s="48">
        <v>3526.94</v>
      </c>
      <c r="V17" s="48">
        <v>203.5</v>
      </c>
      <c r="W17" s="48">
        <v>3290.24</v>
      </c>
      <c r="X17" s="48">
        <v>71.24</v>
      </c>
      <c r="Y17" s="48">
        <v>1312.2</v>
      </c>
      <c r="Z17" s="48">
        <f>SUM(Z6:Z15)</f>
        <v>0</v>
      </c>
      <c r="AA17" s="50">
        <v>0</v>
      </c>
      <c r="AB17" s="25">
        <f t="shared" si="0"/>
        <v>12960.93</v>
      </c>
    </row>
    <row r="18" spans="1:28" ht="12.75">
      <c r="A18" s="236"/>
      <c r="B18" s="26" t="s">
        <v>57</v>
      </c>
      <c r="C18" s="51">
        <v>0</v>
      </c>
      <c r="D18" s="47">
        <v>20.61</v>
      </c>
      <c r="E18" s="47">
        <v>0</v>
      </c>
      <c r="F18" s="47">
        <v>0</v>
      </c>
      <c r="G18" s="47">
        <v>49.04</v>
      </c>
      <c r="H18" s="47">
        <v>0</v>
      </c>
      <c r="I18" s="47">
        <v>0</v>
      </c>
      <c r="J18" s="49">
        <v>0</v>
      </c>
      <c r="K18" s="48">
        <v>982.21</v>
      </c>
      <c r="L18" s="48">
        <v>24.44</v>
      </c>
      <c r="M18" s="48">
        <v>64.09</v>
      </c>
      <c r="N18" s="48">
        <v>210.43</v>
      </c>
      <c r="O18" s="49">
        <v>0</v>
      </c>
      <c r="P18" s="49">
        <v>0</v>
      </c>
      <c r="Q18" s="49">
        <v>0</v>
      </c>
      <c r="R18" s="49">
        <v>0</v>
      </c>
      <c r="S18" s="49">
        <v>616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50">
        <v>0</v>
      </c>
      <c r="AB18" s="25">
        <f t="shared" si="0"/>
        <v>1966.8200000000002</v>
      </c>
    </row>
    <row r="19" spans="1:28" ht="12.75">
      <c r="A19" s="236"/>
      <c r="B19" s="26" t="s">
        <v>58</v>
      </c>
      <c r="C19" s="51">
        <v>0</v>
      </c>
      <c r="D19" s="47">
        <v>20.46</v>
      </c>
      <c r="E19" s="47">
        <v>0</v>
      </c>
      <c r="F19" s="47">
        <v>0</v>
      </c>
      <c r="G19" s="47">
        <v>108.72</v>
      </c>
      <c r="H19" s="47">
        <v>35.25</v>
      </c>
      <c r="I19" s="47">
        <v>0</v>
      </c>
      <c r="J19" s="48">
        <v>0</v>
      </c>
      <c r="K19" s="48">
        <v>1201.25</v>
      </c>
      <c r="L19" s="48">
        <v>24.44</v>
      </c>
      <c r="M19" s="48">
        <v>64.09</v>
      </c>
      <c r="N19" s="48">
        <v>246.57</v>
      </c>
      <c r="O19" s="49">
        <v>0</v>
      </c>
      <c r="P19" s="49">
        <v>0</v>
      </c>
      <c r="Q19" s="49">
        <v>0</v>
      </c>
      <c r="R19" s="49">
        <v>0</v>
      </c>
      <c r="S19" s="49">
        <v>616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50">
        <v>0</v>
      </c>
      <c r="AB19" s="25">
        <f t="shared" si="0"/>
        <v>2316.7799999999997</v>
      </c>
    </row>
    <row r="20" spans="1:28" ht="12.75">
      <c r="A20" s="236"/>
      <c r="B20" s="26" t="s">
        <v>59</v>
      </c>
      <c r="C20" s="51">
        <v>0</v>
      </c>
      <c r="D20" s="47">
        <v>20.46</v>
      </c>
      <c r="E20" s="47">
        <v>0</v>
      </c>
      <c r="F20" s="47">
        <v>0</v>
      </c>
      <c r="G20" s="47">
        <v>132.19</v>
      </c>
      <c r="H20" s="47">
        <v>35.25</v>
      </c>
      <c r="I20" s="47">
        <v>0</v>
      </c>
      <c r="J20" s="49">
        <v>0</v>
      </c>
      <c r="K20" s="48">
        <v>1207.36</v>
      </c>
      <c r="L20" s="48">
        <v>24.44</v>
      </c>
      <c r="M20" s="48">
        <v>64.09</v>
      </c>
      <c r="N20" s="48">
        <v>253.32</v>
      </c>
      <c r="O20" s="49">
        <v>0</v>
      </c>
      <c r="P20" s="49">
        <v>0</v>
      </c>
      <c r="Q20" s="49">
        <v>0</v>
      </c>
      <c r="R20" s="49">
        <v>0</v>
      </c>
      <c r="S20" s="49">
        <v>616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50">
        <v>0</v>
      </c>
      <c r="AB20" s="25">
        <f t="shared" si="0"/>
        <v>2353.1099999999997</v>
      </c>
    </row>
    <row r="21" spans="1:28" ht="12.75">
      <c r="A21" s="236"/>
      <c r="B21" s="26" t="s">
        <v>60</v>
      </c>
      <c r="C21" s="51">
        <v>0</v>
      </c>
      <c r="D21" s="47">
        <v>10.85</v>
      </c>
      <c r="E21" s="47">
        <v>0</v>
      </c>
      <c r="F21" s="47">
        <v>0</v>
      </c>
      <c r="G21" s="47">
        <v>130.28</v>
      </c>
      <c r="H21" s="47">
        <v>29.5</v>
      </c>
      <c r="I21" s="47">
        <v>0</v>
      </c>
      <c r="J21" s="49">
        <v>0</v>
      </c>
      <c r="K21" s="48">
        <v>1242.1</v>
      </c>
      <c r="L21" s="48">
        <v>24.44</v>
      </c>
      <c r="M21" s="48">
        <v>64.09</v>
      </c>
      <c r="N21" s="48">
        <v>236.74</v>
      </c>
      <c r="O21" s="49">
        <v>0</v>
      </c>
      <c r="P21" s="49">
        <v>0</v>
      </c>
      <c r="Q21" s="49">
        <v>0</v>
      </c>
      <c r="R21" s="49">
        <v>0</v>
      </c>
      <c r="S21" s="49">
        <v>616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50">
        <v>0</v>
      </c>
      <c r="AB21" s="25">
        <f t="shared" si="0"/>
        <v>2354</v>
      </c>
    </row>
    <row r="22" spans="1:28" ht="12.75">
      <c r="A22" s="236"/>
      <c r="B22" s="26" t="s">
        <v>61</v>
      </c>
      <c r="C22" s="51">
        <v>0</v>
      </c>
      <c r="D22" s="47">
        <v>0</v>
      </c>
      <c r="E22" s="47">
        <v>0</v>
      </c>
      <c r="F22" s="47">
        <v>0</v>
      </c>
      <c r="G22" s="47">
        <v>120.86</v>
      </c>
      <c r="H22" s="47">
        <v>42.24</v>
      </c>
      <c r="I22" s="47">
        <v>0</v>
      </c>
      <c r="J22" s="49">
        <v>0</v>
      </c>
      <c r="K22" s="48">
        <v>1213.89</v>
      </c>
      <c r="L22" s="48">
        <v>24.44</v>
      </c>
      <c r="M22" s="48">
        <v>64.09</v>
      </c>
      <c r="N22" s="48">
        <v>243.63</v>
      </c>
      <c r="O22" s="49">
        <v>0</v>
      </c>
      <c r="P22" s="49">
        <v>0</v>
      </c>
      <c r="Q22" s="49">
        <v>0</v>
      </c>
      <c r="R22" s="49">
        <v>0</v>
      </c>
      <c r="S22" s="49">
        <v>616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50">
        <v>0</v>
      </c>
      <c r="AB22" s="25">
        <f t="shared" si="0"/>
        <v>2325.15</v>
      </c>
    </row>
    <row r="23" spans="1:28" ht="12.75">
      <c r="A23" s="236"/>
      <c r="B23" s="26" t="s">
        <v>62</v>
      </c>
      <c r="C23" s="51">
        <v>0</v>
      </c>
      <c r="D23" s="47">
        <v>10.85</v>
      </c>
      <c r="E23" s="47">
        <v>0</v>
      </c>
      <c r="F23" s="47">
        <v>0</v>
      </c>
      <c r="G23" s="47">
        <v>110.25</v>
      </c>
      <c r="H23" s="47">
        <v>42.24</v>
      </c>
      <c r="I23" s="47">
        <v>0</v>
      </c>
      <c r="J23" s="49">
        <v>0</v>
      </c>
      <c r="K23" s="48">
        <v>1230.84</v>
      </c>
      <c r="L23" s="48">
        <v>24.44</v>
      </c>
      <c r="M23" s="48">
        <v>64.09</v>
      </c>
      <c r="N23" s="48">
        <v>243.77</v>
      </c>
      <c r="O23" s="49">
        <v>0</v>
      </c>
      <c r="P23" s="49">
        <v>0</v>
      </c>
      <c r="Q23" s="49">
        <v>0</v>
      </c>
      <c r="R23" s="49">
        <v>0</v>
      </c>
      <c r="S23" s="49">
        <v>616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50">
        <v>0</v>
      </c>
      <c r="AB23" s="25">
        <f t="shared" si="0"/>
        <v>2342.4799999999996</v>
      </c>
    </row>
    <row r="24" spans="1:28" ht="12.75">
      <c r="A24" s="236"/>
      <c r="B24" s="26" t="s">
        <v>63</v>
      </c>
      <c r="C24" s="51">
        <v>0</v>
      </c>
      <c r="D24" s="47">
        <v>0</v>
      </c>
      <c r="E24" s="47">
        <v>0</v>
      </c>
      <c r="F24" s="47">
        <v>0</v>
      </c>
      <c r="G24" s="47">
        <v>146.2</v>
      </c>
      <c r="H24" s="47">
        <v>32.55</v>
      </c>
      <c r="I24" s="47">
        <v>0</v>
      </c>
      <c r="J24" s="49">
        <v>0</v>
      </c>
      <c r="K24" s="48">
        <v>1272.57</v>
      </c>
      <c r="L24" s="48">
        <v>24.44</v>
      </c>
      <c r="M24" s="48">
        <v>64.09</v>
      </c>
      <c r="N24" s="48">
        <v>237.31</v>
      </c>
      <c r="O24" s="49">
        <v>0</v>
      </c>
      <c r="P24" s="49">
        <v>0</v>
      </c>
      <c r="Q24" s="49">
        <v>0</v>
      </c>
      <c r="R24" s="49">
        <v>0</v>
      </c>
      <c r="S24" s="49">
        <v>616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50">
        <v>0</v>
      </c>
      <c r="AB24" s="25">
        <f t="shared" si="0"/>
        <v>2393.16</v>
      </c>
    </row>
    <row r="25" spans="1:28" ht="12.75">
      <c r="A25" s="236"/>
      <c r="B25" s="26" t="s">
        <v>67</v>
      </c>
      <c r="C25" s="51">
        <v>0</v>
      </c>
      <c r="D25" s="47">
        <v>13.31</v>
      </c>
      <c r="E25" s="47">
        <v>0</v>
      </c>
      <c r="F25" s="47">
        <v>0</v>
      </c>
      <c r="G25" s="47">
        <v>108.45</v>
      </c>
      <c r="H25" s="47">
        <v>64.45</v>
      </c>
      <c r="I25" s="47">
        <v>0</v>
      </c>
      <c r="J25" s="49">
        <v>0</v>
      </c>
      <c r="K25" s="48">
        <v>1241.48</v>
      </c>
      <c r="L25" s="48">
        <v>24.44</v>
      </c>
      <c r="M25" s="48">
        <v>64.09</v>
      </c>
      <c r="N25" s="48">
        <v>240.92</v>
      </c>
      <c r="O25" s="49">
        <v>0</v>
      </c>
      <c r="P25" s="49">
        <v>0</v>
      </c>
      <c r="Q25" s="49">
        <v>0</v>
      </c>
      <c r="R25" s="49">
        <v>0</v>
      </c>
      <c r="S25" s="49">
        <v>616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50">
        <v>0</v>
      </c>
      <c r="AB25" s="25">
        <f t="shared" si="0"/>
        <v>2373.1400000000003</v>
      </c>
    </row>
    <row r="26" spans="1:28" ht="13.5" thickBot="1">
      <c r="A26" s="236"/>
      <c r="B26" s="33" t="s">
        <v>65</v>
      </c>
      <c r="C26" s="53">
        <v>0</v>
      </c>
      <c r="D26" s="54">
        <v>30.62</v>
      </c>
      <c r="E26" s="54">
        <v>0</v>
      </c>
      <c r="F26" s="54">
        <v>0</v>
      </c>
      <c r="G26" s="54">
        <v>123.93</v>
      </c>
      <c r="H26" s="54">
        <v>35.85</v>
      </c>
      <c r="I26" s="54">
        <v>0</v>
      </c>
      <c r="J26" s="55">
        <v>0</v>
      </c>
      <c r="K26" s="55">
        <v>1171.43</v>
      </c>
      <c r="L26" s="56">
        <v>0</v>
      </c>
      <c r="M26" s="55">
        <v>64.09</v>
      </c>
      <c r="N26" s="55">
        <v>214.56</v>
      </c>
      <c r="O26" s="57">
        <v>0</v>
      </c>
      <c r="P26" s="57">
        <v>0</v>
      </c>
      <c r="Q26" s="57">
        <v>0</v>
      </c>
      <c r="R26" s="57">
        <v>0</v>
      </c>
      <c r="S26" s="57">
        <v>616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8">
        <v>0</v>
      </c>
      <c r="AB26" s="41">
        <f t="shared" si="0"/>
        <v>2256.48</v>
      </c>
    </row>
    <row r="27" spans="1:28" ht="13.5" thickBot="1">
      <c r="A27" s="250"/>
      <c r="B27" s="59" t="s">
        <v>34</v>
      </c>
      <c r="C27" s="60">
        <f aca="true" t="shared" si="2" ref="C27:AA27">SUM(C16:C26)</f>
        <v>161.92</v>
      </c>
      <c r="D27" s="60">
        <f t="shared" si="2"/>
        <v>819.1300000000001</v>
      </c>
      <c r="E27" s="60">
        <f t="shared" si="2"/>
        <v>181.58</v>
      </c>
      <c r="F27" s="60">
        <f t="shared" si="2"/>
        <v>0</v>
      </c>
      <c r="G27" s="60">
        <f t="shared" si="2"/>
        <v>1243.0800000000002</v>
      </c>
      <c r="H27" s="60">
        <f t="shared" si="2"/>
        <v>488.6</v>
      </c>
      <c r="I27" s="60">
        <f t="shared" si="2"/>
        <v>15.77</v>
      </c>
      <c r="J27" s="44">
        <f t="shared" si="2"/>
        <v>0</v>
      </c>
      <c r="K27" s="44">
        <f t="shared" si="2"/>
        <v>11708.939</v>
      </c>
      <c r="L27" s="44">
        <f t="shared" si="2"/>
        <v>232.35999999999999</v>
      </c>
      <c r="M27" s="44">
        <f t="shared" si="2"/>
        <v>640.9000000000002</v>
      </c>
      <c r="N27" s="44">
        <f t="shared" si="2"/>
        <v>2681.35</v>
      </c>
      <c r="O27" s="44">
        <f t="shared" si="2"/>
        <v>0</v>
      </c>
      <c r="P27" s="44">
        <f t="shared" si="2"/>
        <v>2074.81</v>
      </c>
      <c r="Q27" s="44">
        <f t="shared" si="2"/>
        <v>376.06</v>
      </c>
      <c r="R27" s="44">
        <f t="shared" si="2"/>
        <v>1800.5</v>
      </c>
      <c r="S27" s="44">
        <f t="shared" si="2"/>
        <v>6160</v>
      </c>
      <c r="T27" s="44">
        <f t="shared" si="2"/>
        <v>204.94</v>
      </c>
      <c r="U27" s="44">
        <f t="shared" si="2"/>
        <v>3526.94</v>
      </c>
      <c r="V27" s="44">
        <f t="shared" si="2"/>
        <v>203.5</v>
      </c>
      <c r="W27" s="44">
        <f t="shared" si="2"/>
        <v>3290.24</v>
      </c>
      <c r="X27" s="44">
        <f t="shared" si="2"/>
        <v>71.24</v>
      </c>
      <c r="Y27" s="44">
        <f t="shared" si="2"/>
        <v>1312.2</v>
      </c>
      <c r="Z27" s="44">
        <f t="shared" si="2"/>
        <v>0</v>
      </c>
      <c r="AA27" s="44">
        <f t="shared" si="2"/>
        <v>0</v>
      </c>
      <c r="AB27" s="44">
        <f t="shared" si="0"/>
        <v>37194.058999999994</v>
      </c>
    </row>
    <row r="28" spans="1:28" ht="12.75" customHeight="1">
      <c r="A28" s="235" t="s">
        <v>68</v>
      </c>
      <c r="B28" s="61" t="s">
        <v>55</v>
      </c>
      <c r="C28" s="62">
        <v>853.27</v>
      </c>
      <c r="D28" s="63">
        <v>971.62</v>
      </c>
      <c r="E28" s="63">
        <v>0</v>
      </c>
      <c r="F28" s="63">
        <v>144.23</v>
      </c>
      <c r="G28" s="63">
        <f>75.84+28.51</f>
        <v>104.35000000000001</v>
      </c>
      <c r="H28" s="63">
        <f>9.98+33.86</f>
        <v>43.84</v>
      </c>
      <c r="I28" s="63">
        <v>0</v>
      </c>
      <c r="J28" s="64">
        <v>0</v>
      </c>
      <c r="K28" s="64">
        <v>1094.35</v>
      </c>
      <c r="L28" s="64">
        <v>40.9</v>
      </c>
      <c r="M28" s="64">
        <v>0</v>
      </c>
      <c r="N28" s="64">
        <v>75.64</v>
      </c>
      <c r="O28" s="64">
        <v>0</v>
      </c>
      <c r="P28" s="64">
        <v>1674.47</v>
      </c>
      <c r="Q28" s="65">
        <v>25.86</v>
      </c>
      <c r="R28" s="64">
        <v>0</v>
      </c>
      <c r="S28" s="65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6">
        <v>0</v>
      </c>
      <c r="AB28" s="21">
        <f t="shared" si="0"/>
        <v>5028.53</v>
      </c>
    </row>
    <row r="29" spans="1:28" ht="12.75">
      <c r="A29" s="236"/>
      <c r="B29" s="22" t="s">
        <v>56</v>
      </c>
      <c r="C29" s="51">
        <v>0</v>
      </c>
      <c r="D29" s="47">
        <v>0</v>
      </c>
      <c r="E29" s="47">
        <v>0</v>
      </c>
      <c r="F29" s="47">
        <v>261.39</v>
      </c>
      <c r="G29" s="47">
        <v>163.07</v>
      </c>
      <c r="H29" s="47">
        <v>41.74</v>
      </c>
      <c r="I29" s="47">
        <v>13</v>
      </c>
      <c r="J29" s="48">
        <v>0</v>
      </c>
      <c r="K29" s="48">
        <v>1713.97</v>
      </c>
      <c r="L29" s="48">
        <v>38</v>
      </c>
      <c r="M29" s="48">
        <v>0</v>
      </c>
      <c r="N29" s="48">
        <v>749.04</v>
      </c>
      <c r="O29" s="48">
        <v>109.09</v>
      </c>
      <c r="P29" s="48">
        <v>0</v>
      </c>
      <c r="Q29" s="49">
        <v>4995.01</v>
      </c>
      <c r="R29" s="49">
        <v>1103.47</v>
      </c>
      <c r="S29" s="49">
        <f>3.43*(17.5*2)+3.29*(195.52*2)</f>
        <v>1406.5716</v>
      </c>
      <c r="T29" s="48">
        <v>70</v>
      </c>
      <c r="U29" s="48">
        <f>554.75-11*5.84</f>
        <v>490.51</v>
      </c>
      <c r="V29" s="48">
        <v>782.08</v>
      </c>
      <c r="W29" s="48">
        <v>6197.98</v>
      </c>
      <c r="X29" s="48">
        <v>163.52</v>
      </c>
      <c r="Y29" s="48">
        <v>1295.9</v>
      </c>
      <c r="Z29" s="52">
        <v>0</v>
      </c>
      <c r="AA29" s="50">
        <v>0</v>
      </c>
      <c r="AB29" s="25">
        <f t="shared" si="0"/>
        <v>19594.341600000003</v>
      </c>
    </row>
    <row r="30" spans="1:28" ht="12.75">
      <c r="A30" s="236"/>
      <c r="B30" s="26" t="s">
        <v>69</v>
      </c>
      <c r="C30" s="67">
        <v>50.02</v>
      </c>
      <c r="D30" s="47">
        <v>0</v>
      </c>
      <c r="E30" s="47">
        <v>0</v>
      </c>
      <c r="F30" s="47">
        <v>0</v>
      </c>
      <c r="G30" s="47">
        <v>183.9</v>
      </c>
      <c r="H30" s="47">
        <v>40.8</v>
      </c>
      <c r="I30" s="47">
        <v>0</v>
      </c>
      <c r="J30" s="48">
        <v>0</v>
      </c>
      <c r="K30" s="48">
        <v>2560.61</v>
      </c>
      <c r="L30" s="48">
        <v>38.03</v>
      </c>
      <c r="M30" s="48">
        <v>0</v>
      </c>
      <c r="N30" s="48">
        <v>610.79</v>
      </c>
      <c r="O30" s="48">
        <v>0</v>
      </c>
      <c r="P30" s="48">
        <v>0</v>
      </c>
      <c r="Q30" s="48">
        <v>0</v>
      </c>
      <c r="R30" s="48">
        <v>0</v>
      </c>
      <c r="S30" s="49">
        <f>3.43*(17.5*2)+3.29*(195.52*2)</f>
        <v>1406.5716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50">
        <v>0</v>
      </c>
      <c r="AB30" s="25">
        <f t="shared" si="0"/>
        <v>4890.7216</v>
      </c>
    </row>
    <row r="31" spans="1:28" ht="12.75">
      <c r="A31" s="236"/>
      <c r="B31" s="26" t="s">
        <v>58</v>
      </c>
      <c r="C31" s="68">
        <v>0</v>
      </c>
      <c r="D31" s="47">
        <v>0</v>
      </c>
      <c r="E31" s="47">
        <v>0</v>
      </c>
      <c r="F31" s="47">
        <v>0</v>
      </c>
      <c r="G31" s="47">
        <v>166.14</v>
      </c>
      <c r="H31" s="47">
        <v>29.46</v>
      </c>
      <c r="I31" s="47">
        <v>0</v>
      </c>
      <c r="J31" s="48">
        <v>0</v>
      </c>
      <c r="K31" s="48">
        <v>2547.61</v>
      </c>
      <c r="L31" s="48">
        <v>37.95</v>
      </c>
      <c r="M31" s="48">
        <v>0</v>
      </c>
      <c r="N31" s="48">
        <v>635.39</v>
      </c>
      <c r="O31" s="48">
        <v>0</v>
      </c>
      <c r="P31" s="48">
        <v>0</v>
      </c>
      <c r="Q31" s="48">
        <v>0</v>
      </c>
      <c r="R31" s="48">
        <v>0</v>
      </c>
      <c r="S31" s="49">
        <f>3.43*(17.5*2)-13.25+3.29*(195.52*2)</f>
        <v>1393.3216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50">
        <v>0</v>
      </c>
      <c r="AB31" s="25">
        <f t="shared" si="0"/>
        <v>4809.8715999999995</v>
      </c>
    </row>
    <row r="32" spans="1:28" ht="12.75">
      <c r="A32" s="236"/>
      <c r="B32" s="26" t="s">
        <v>59</v>
      </c>
      <c r="C32" s="67">
        <v>66.65</v>
      </c>
      <c r="D32" s="47">
        <v>0</v>
      </c>
      <c r="E32" s="47">
        <v>0</v>
      </c>
      <c r="F32" s="47">
        <v>0</v>
      </c>
      <c r="G32" s="47">
        <v>177.41</v>
      </c>
      <c r="H32" s="47">
        <v>68.14</v>
      </c>
      <c r="I32" s="47">
        <v>0</v>
      </c>
      <c r="J32" s="48">
        <v>0</v>
      </c>
      <c r="K32" s="48">
        <v>2523.97</v>
      </c>
      <c r="L32" s="48">
        <v>37.7</v>
      </c>
      <c r="M32" s="48">
        <v>0</v>
      </c>
      <c r="N32" s="48">
        <v>632.25</v>
      </c>
      <c r="O32" s="48">
        <v>0</v>
      </c>
      <c r="P32" s="48">
        <v>0</v>
      </c>
      <c r="Q32" s="48">
        <v>0</v>
      </c>
      <c r="R32" s="48">
        <v>0</v>
      </c>
      <c r="S32" s="49">
        <f>3.43*(17.5*2)-37.73+3.29*(195.52*2)</f>
        <v>1368.8416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50">
        <v>0</v>
      </c>
      <c r="AB32" s="25">
        <f t="shared" si="0"/>
        <v>4874.9616</v>
      </c>
    </row>
    <row r="33" spans="1:28" ht="13.5" thickBot="1">
      <c r="A33" s="236"/>
      <c r="B33" s="33" t="s">
        <v>70</v>
      </c>
      <c r="C33" s="69">
        <v>131.58</v>
      </c>
      <c r="D33" s="54">
        <v>0</v>
      </c>
      <c r="E33" s="54">
        <v>0</v>
      </c>
      <c r="F33" s="54">
        <v>0</v>
      </c>
      <c r="G33" s="54">
        <v>162.47</v>
      </c>
      <c r="H33" s="54">
        <v>72.07</v>
      </c>
      <c r="I33" s="54">
        <v>0</v>
      </c>
      <c r="J33" s="55">
        <v>0</v>
      </c>
      <c r="K33" s="55">
        <v>2460.71</v>
      </c>
      <c r="L33" s="55">
        <v>0</v>
      </c>
      <c r="M33" s="55">
        <v>0</v>
      </c>
      <c r="N33" s="55">
        <v>596.32</v>
      </c>
      <c r="O33" s="55">
        <v>0</v>
      </c>
      <c r="P33" s="55">
        <v>0</v>
      </c>
      <c r="Q33" s="55">
        <v>0</v>
      </c>
      <c r="R33" s="55">
        <v>0</v>
      </c>
      <c r="S33" s="57">
        <f>3.43*(17.5*2)-13.25+12.25+3.29*(195.52*2)</f>
        <v>1405.5716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8">
        <v>0</v>
      </c>
      <c r="AB33" s="41">
        <f t="shared" si="0"/>
        <v>4828.7216</v>
      </c>
    </row>
    <row r="34" spans="1:28" ht="13.5" thickBot="1">
      <c r="A34" s="250"/>
      <c r="B34" s="70" t="s">
        <v>34</v>
      </c>
      <c r="C34" s="60">
        <f aca="true" t="shared" si="3" ref="C34:AA34">SUM(C28:C33)</f>
        <v>1101.52</v>
      </c>
      <c r="D34" s="60">
        <f t="shared" si="3"/>
        <v>971.62</v>
      </c>
      <c r="E34" s="60">
        <f t="shared" si="3"/>
        <v>0</v>
      </c>
      <c r="F34" s="60">
        <f t="shared" si="3"/>
        <v>405.62</v>
      </c>
      <c r="G34" s="60">
        <f t="shared" si="3"/>
        <v>957.34</v>
      </c>
      <c r="H34" s="60">
        <f t="shared" si="3"/>
        <v>296.05</v>
      </c>
      <c r="I34" s="60">
        <f t="shared" si="3"/>
        <v>13</v>
      </c>
      <c r="J34" s="44">
        <f t="shared" si="3"/>
        <v>0</v>
      </c>
      <c r="K34" s="44">
        <f t="shared" si="3"/>
        <v>12901.220000000001</v>
      </c>
      <c r="L34" s="44">
        <f t="shared" si="3"/>
        <v>192.57999999999998</v>
      </c>
      <c r="M34" s="44">
        <f t="shared" si="3"/>
        <v>0</v>
      </c>
      <c r="N34" s="44">
        <f t="shared" si="3"/>
        <v>3299.43</v>
      </c>
      <c r="O34" s="44">
        <f t="shared" si="3"/>
        <v>109.09</v>
      </c>
      <c r="P34" s="44">
        <f t="shared" si="3"/>
        <v>1674.47</v>
      </c>
      <c r="Q34" s="44">
        <f t="shared" si="3"/>
        <v>5020.87</v>
      </c>
      <c r="R34" s="44">
        <f t="shared" si="3"/>
        <v>1103.47</v>
      </c>
      <c r="S34" s="44">
        <f t="shared" si="3"/>
        <v>6980.878</v>
      </c>
      <c r="T34" s="44">
        <f t="shared" si="3"/>
        <v>70</v>
      </c>
      <c r="U34" s="44">
        <f t="shared" si="3"/>
        <v>490.51</v>
      </c>
      <c r="V34" s="44">
        <f t="shared" si="3"/>
        <v>782.08</v>
      </c>
      <c r="W34" s="44">
        <f t="shared" si="3"/>
        <v>6197.98</v>
      </c>
      <c r="X34" s="44">
        <f t="shared" si="3"/>
        <v>163.52</v>
      </c>
      <c r="Y34" s="44">
        <f t="shared" si="3"/>
        <v>1295.9</v>
      </c>
      <c r="Z34" s="44">
        <f t="shared" si="3"/>
        <v>0</v>
      </c>
      <c r="AA34" s="44">
        <f t="shared" si="3"/>
        <v>0</v>
      </c>
      <c r="AB34" s="44">
        <f t="shared" si="0"/>
        <v>44027.148</v>
      </c>
    </row>
    <row r="35" spans="1:28" ht="12.75">
      <c r="A35" s="232" t="s">
        <v>71</v>
      </c>
      <c r="B35" s="13" t="s">
        <v>55</v>
      </c>
      <c r="C35" s="62">
        <v>339.22</v>
      </c>
      <c r="D35" s="63">
        <v>305.61</v>
      </c>
      <c r="E35" s="63">
        <v>0</v>
      </c>
      <c r="F35" s="63">
        <v>0</v>
      </c>
      <c r="G35" s="63">
        <v>57.39</v>
      </c>
      <c r="H35" s="63">
        <v>0</v>
      </c>
      <c r="I35" s="63">
        <v>0</v>
      </c>
      <c r="J35" s="64">
        <v>0</v>
      </c>
      <c r="K35" s="65">
        <v>303.46</v>
      </c>
      <c r="L35" s="65">
        <v>7.04</v>
      </c>
      <c r="M35" s="64">
        <v>0</v>
      </c>
      <c r="N35" s="65">
        <v>324.45</v>
      </c>
      <c r="O35" s="64">
        <v>0</v>
      </c>
      <c r="P35" s="64">
        <v>0</v>
      </c>
      <c r="Q35" s="65">
        <v>51.49</v>
      </c>
      <c r="R35" s="65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6">
        <v>0</v>
      </c>
      <c r="AB35" s="21">
        <f t="shared" si="0"/>
        <v>1388.66</v>
      </c>
    </row>
    <row r="36" spans="1:28" ht="12.75">
      <c r="A36" s="233"/>
      <c r="B36" s="22" t="s">
        <v>56</v>
      </c>
      <c r="C36" s="51">
        <v>0</v>
      </c>
      <c r="D36" s="47">
        <v>0</v>
      </c>
      <c r="E36" s="47">
        <v>68.01</v>
      </c>
      <c r="F36" s="47">
        <v>4.31</v>
      </c>
      <c r="G36" s="47">
        <v>51.98</v>
      </c>
      <c r="H36" s="47">
        <v>8.81</v>
      </c>
      <c r="I36" s="71">
        <v>18.32</v>
      </c>
      <c r="J36" s="48">
        <v>0</v>
      </c>
      <c r="K36" s="48">
        <v>925.36</v>
      </c>
      <c r="L36" s="48">
        <v>22.78</v>
      </c>
      <c r="M36" s="48">
        <v>63.03</v>
      </c>
      <c r="N36" s="48">
        <v>656.62</v>
      </c>
      <c r="O36" s="48">
        <v>0</v>
      </c>
      <c r="P36" s="48">
        <v>0</v>
      </c>
      <c r="Q36" s="48">
        <v>536</v>
      </c>
      <c r="R36" s="48">
        <v>457.51</v>
      </c>
      <c r="S36" s="48">
        <f>361.81+112.49+190.01</f>
        <v>664.31</v>
      </c>
      <c r="T36" s="48">
        <v>203.86</v>
      </c>
      <c r="U36" s="48">
        <v>3506.46</v>
      </c>
      <c r="V36" s="48">
        <v>191.17</v>
      </c>
      <c r="W36" s="48">
        <v>3297.64</v>
      </c>
      <c r="X36" s="48">
        <v>72.34</v>
      </c>
      <c r="Y36" s="48">
        <v>1302.19</v>
      </c>
      <c r="Z36" s="48">
        <v>0</v>
      </c>
      <c r="AA36" s="50">
        <v>0</v>
      </c>
      <c r="AB36" s="25">
        <f t="shared" si="0"/>
        <v>12050.7</v>
      </c>
    </row>
    <row r="37" spans="1:28" ht="12.75">
      <c r="A37" s="233"/>
      <c r="B37" s="26" t="s">
        <v>57</v>
      </c>
      <c r="C37" s="67">
        <v>60.15</v>
      </c>
      <c r="D37" s="47">
        <v>0</v>
      </c>
      <c r="E37" s="47">
        <v>0</v>
      </c>
      <c r="F37" s="47">
        <v>0</v>
      </c>
      <c r="G37" s="47">
        <v>65.17</v>
      </c>
      <c r="H37" s="47">
        <v>12.57</v>
      </c>
      <c r="I37" s="47">
        <v>0</v>
      </c>
      <c r="J37" s="48">
        <v>0</v>
      </c>
      <c r="K37" s="49">
        <v>747.46</v>
      </c>
      <c r="L37" s="48">
        <v>35.91</v>
      </c>
      <c r="M37" s="48">
        <v>60.84</v>
      </c>
      <c r="N37" s="49">
        <v>294.55</v>
      </c>
      <c r="O37" s="48">
        <v>0</v>
      </c>
      <c r="P37" s="48">
        <v>0</v>
      </c>
      <c r="Q37" s="48">
        <v>0</v>
      </c>
      <c r="R37" s="48">
        <v>0</v>
      </c>
      <c r="S37" s="48">
        <f>280.41+242.26</f>
        <v>522.6700000000001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50">
        <v>0</v>
      </c>
      <c r="AB37" s="25">
        <f t="shared" si="0"/>
        <v>1799.3200000000002</v>
      </c>
    </row>
    <row r="38" spans="1:28" ht="12.75">
      <c r="A38" s="233"/>
      <c r="B38" s="26" t="s">
        <v>58</v>
      </c>
      <c r="C38" s="67">
        <v>62.29</v>
      </c>
      <c r="D38" s="47">
        <v>0</v>
      </c>
      <c r="E38" s="47">
        <v>0</v>
      </c>
      <c r="F38" s="47">
        <v>0</v>
      </c>
      <c r="G38" s="47">
        <v>80.85</v>
      </c>
      <c r="H38" s="47">
        <v>8.31</v>
      </c>
      <c r="I38" s="47">
        <v>0</v>
      </c>
      <c r="J38" s="48">
        <v>0</v>
      </c>
      <c r="K38" s="48">
        <v>1124.22</v>
      </c>
      <c r="L38" s="48">
        <v>14.73</v>
      </c>
      <c r="M38" s="48">
        <v>60.84</v>
      </c>
      <c r="N38" s="49">
        <v>342.04</v>
      </c>
      <c r="O38" s="48">
        <v>0</v>
      </c>
      <c r="P38" s="48">
        <v>0</v>
      </c>
      <c r="Q38" s="48">
        <v>0</v>
      </c>
      <c r="R38" s="48">
        <v>0</v>
      </c>
      <c r="S38" s="48">
        <f>331.3+308.76</f>
        <v>640.06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50">
        <v>0</v>
      </c>
      <c r="AB38" s="25">
        <f t="shared" si="0"/>
        <v>2333.34</v>
      </c>
    </row>
    <row r="39" spans="1:28" ht="12.75">
      <c r="A39" s="233"/>
      <c r="B39" s="26" t="s">
        <v>59</v>
      </c>
      <c r="C39" s="67">
        <v>13.2</v>
      </c>
      <c r="D39" s="47">
        <v>0</v>
      </c>
      <c r="E39" s="47">
        <v>0</v>
      </c>
      <c r="F39" s="47">
        <v>0</v>
      </c>
      <c r="G39" s="47">
        <v>81.86</v>
      </c>
      <c r="H39" s="47">
        <v>8.31</v>
      </c>
      <c r="I39" s="47">
        <v>0</v>
      </c>
      <c r="J39" s="48">
        <v>0</v>
      </c>
      <c r="K39" s="48">
        <v>1155.74</v>
      </c>
      <c r="L39" s="48">
        <v>14.92</v>
      </c>
      <c r="M39" s="48">
        <v>60.84</v>
      </c>
      <c r="N39" s="49">
        <v>342.02</v>
      </c>
      <c r="O39" s="48">
        <v>0</v>
      </c>
      <c r="P39" s="48">
        <v>0</v>
      </c>
      <c r="Q39" s="48">
        <v>0</v>
      </c>
      <c r="R39" s="48">
        <v>0</v>
      </c>
      <c r="S39" s="48">
        <f>331.3+304.01</f>
        <v>635.31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50">
        <v>0</v>
      </c>
      <c r="AB39" s="25">
        <f t="shared" si="0"/>
        <v>2312.2</v>
      </c>
    </row>
    <row r="40" spans="1:28" ht="12.75">
      <c r="A40" s="233"/>
      <c r="B40" s="26" t="s">
        <v>60</v>
      </c>
      <c r="C40" s="67">
        <v>13.2</v>
      </c>
      <c r="D40" s="47">
        <v>0</v>
      </c>
      <c r="E40" s="47">
        <v>0</v>
      </c>
      <c r="F40" s="47">
        <v>0</v>
      </c>
      <c r="G40" s="47">
        <v>81.66</v>
      </c>
      <c r="H40" s="47">
        <v>8.31</v>
      </c>
      <c r="I40" s="47">
        <v>0</v>
      </c>
      <c r="J40" s="48">
        <v>0</v>
      </c>
      <c r="K40" s="48">
        <v>1164.98</v>
      </c>
      <c r="L40" s="48">
        <v>14.63</v>
      </c>
      <c r="M40" s="48">
        <v>60.84</v>
      </c>
      <c r="N40" s="49">
        <v>324.94</v>
      </c>
      <c r="O40" s="48">
        <v>0</v>
      </c>
      <c r="P40" s="48">
        <v>0</v>
      </c>
      <c r="Q40" s="48">
        <v>0</v>
      </c>
      <c r="R40" s="48">
        <v>0</v>
      </c>
      <c r="S40" s="48">
        <f>331.3+300.21</f>
        <v>631.51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50">
        <v>0</v>
      </c>
      <c r="AB40" s="25">
        <f t="shared" si="0"/>
        <v>2300.07</v>
      </c>
    </row>
    <row r="41" spans="1:28" ht="12.75">
      <c r="A41" s="233"/>
      <c r="B41" s="26" t="s">
        <v>61</v>
      </c>
      <c r="C41" s="67">
        <v>13.25</v>
      </c>
      <c r="D41" s="47">
        <v>0</v>
      </c>
      <c r="E41" s="47">
        <v>0</v>
      </c>
      <c r="F41" s="47">
        <v>0</v>
      </c>
      <c r="G41" s="47">
        <v>81.62</v>
      </c>
      <c r="H41" s="47">
        <v>8.31</v>
      </c>
      <c r="I41" s="47">
        <v>0</v>
      </c>
      <c r="J41" s="48">
        <v>0</v>
      </c>
      <c r="K41" s="48">
        <v>1175</v>
      </c>
      <c r="L41" s="48">
        <v>14.63</v>
      </c>
      <c r="M41" s="48">
        <v>60.84</v>
      </c>
      <c r="N41" s="49">
        <v>318.07</v>
      </c>
      <c r="O41" s="48">
        <v>0</v>
      </c>
      <c r="P41" s="48">
        <v>0</v>
      </c>
      <c r="Q41" s="48">
        <v>0</v>
      </c>
      <c r="R41" s="48">
        <v>0</v>
      </c>
      <c r="S41" s="48">
        <f>331.28+300.21</f>
        <v>631.49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50">
        <v>0</v>
      </c>
      <c r="AB41" s="25">
        <f t="shared" si="0"/>
        <v>2303.21</v>
      </c>
    </row>
    <row r="42" spans="1:28" ht="12.75">
      <c r="A42" s="233"/>
      <c r="B42" s="26" t="s">
        <v>62</v>
      </c>
      <c r="C42" s="67">
        <v>16.91</v>
      </c>
      <c r="D42" s="47">
        <v>0</v>
      </c>
      <c r="E42" s="47">
        <v>0</v>
      </c>
      <c r="F42" s="47">
        <v>0</v>
      </c>
      <c r="G42" s="47">
        <v>90.68</v>
      </c>
      <c r="H42" s="47">
        <v>17.1</v>
      </c>
      <c r="I42" s="47">
        <v>0</v>
      </c>
      <c r="J42" s="48">
        <v>0</v>
      </c>
      <c r="K42" s="48">
        <v>1227.71</v>
      </c>
      <c r="L42" s="48">
        <v>14.73</v>
      </c>
      <c r="M42" s="48">
        <v>60.84</v>
      </c>
      <c r="N42" s="49">
        <v>252.82</v>
      </c>
      <c r="O42" s="48">
        <v>0</v>
      </c>
      <c r="P42" s="48">
        <v>0</v>
      </c>
      <c r="Q42" s="48">
        <v>0</v>
      </c>
      <c r="R42" s="48">
        <v>0</v>
      </c>
      <c r="S42" s="48">
        <f>331.3+300.21</f>
        <v>631.51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50">
        <v>0</v>
      </c>
      <c r="AB42" s="25">
        <f t="shared" si="0"/>
        <v>2312.3</v>
      </c>
    </row>
    <row r="43" spans="1:28" ht="12.75">
      <c r="A43" s="233"/>
      <c r="B43" s="26" t="s">
        <v>63</v>
      </c>
      <c r="C43" s="67">
        <v>49.96</v>
      </c>
      <c r="D43" s="47">
        <v>0</v>
      </c>
      <c r="E43" s="47">
        <v>0</v>
      </c>
      <c r="F43" s="47">
        <v>0</v>
      </c>
      <c r="G43" s="47">
        <v>83.06</v>
      </c>
      <c r="H43" s="47">
        <v>8.31</v>
      </c>
      <c r="I43" s="47">
        <v>0</v>
      </c>
      <c r="J43" s="48">
        <v>0</v>
      </c>
      <c r="K43" s="48">
        <v>1120.25</v>
      </c>
      <c r="L43" s="48">
        <v>18.71</v>
      </c>
      <c r="M43" s="48">
        <v>65.2</v>
      </c>
      <c r="N43" s="49">
        <v>348.2</v>
      </c>
      <c r="O43" s="48">
        <v>0</v>
      </c>
      <c r="P43" s="48">
        <v>0</v>
      </c>
      <c r="Q43" s="48">
        <v>0</v>
      </c>
      <c r="R43" s="48">
        <v>0</v>
      </c>
      <c r="S43" s="48">
        <f>331.3+300.21</f>
        <v>631.51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50">
        <v>0</v>
      </c>
      <c r="AB43" s="25">
        <f t="shared" si="0"/>
        <v>2325.2</v>
      </c>
    </row>
    <row r="44" spans="1:28" ht="12.75">
      <c r="A44" s="233"/>
      <c r="B44" s="26" t="s">
        <v>67</v>
      </c>
      <c r="C44" s="67">
        <v>13.2</v>
      </c>
      <c r="D44" s="47">
        <v>0</v>
      </c>
      <c r="E44" s="47">
        <v>0</v>
      </c>
      <c r="F44" s="47">
        <v>0</v>
      </c>
      <c r="G44" s="47">
        <v>83.06</v>
      </c>
      <c r="H44" s="47">
        <v>19.04</v>
      </c>
      <c r="I44" s="47">
        <v>0</v>
      </c>
      <c r="J44" s="48">
        <v>0</v>
      </c>
      <c r="K44" s="48">
        <v>1193.88</v>
      </c>
      <c r="L44" s="48">
        <v>18.56</v>
      </c>
      <c r="M44" s="48">
        <v>60.84</v>
      </c>
      <c r="N44" s="49">
        <v>299.08</v>
      </c>
      <c r="O44" s="48">
        <v>0</v>
      </c>
      <c r="P44" s="48">
        <v>0</v>
      </c>
      <c r="Q44" s="48">
        <v>0</v>
      </c>
      <c r="R44" s="48">
        <v>0</v>
      </c>
      <c r="S44" s="48">
        <f>331.3+307.81</f>
        <v>639.11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50">
        <v>0</v>
      </c>
      <c r="AB44" s="25">
        <f t="shared" si="0"/>
        <v>2326.77</v>
      </c>
    </row>
    <row r="45" spans="1:28" ht="13.5" thickBot="1">
      <c r="A45" s="233"/>
      <c r="B45" s="33" t="s">
        <v>65</v>
      </c>
      <c r="C45" s="69">
        <v>13.2</v>
      </c>
      <c r="D45" s="54">
        <v>0</v>
      </c>
      <c r="E45" s="54">
        <v>0</v>
      </c>
      <c r="F45" s="54">
        <v>0</v>
      </c>
      <c r="G45" s="54">
        <v>79.82</v>
      </c>
      <c r="H45" s="54">
        <v>8.31</v>
      </c>
      <c r="I45" s="54">
        <v>0</v>
      </c>
      <c r="J45" s="55">
        <v>0</v>
      </c>
      <c r="K45" s="55">
        <v>1230.07</v>
      </c>
      <c r="L45" s="55">
        <v>12.01</v>
      </c>
      <c r="M45" s="55">
        <v>0</v>
      </c>
      <c r="N45" s="57">
        <v>217.23</v>
      </c>
      <c r="O45" s="55">
        <v>0</v>
      </c>
      <c r="P45" s="55">
        <v>0</v>
      </c>
      <c r="Q45" s="55">
        <v>0</v>
      </c>
      <c r="R45" s="55">
        <v>0</v>
      </c>
      <c r="S45" s="55">
        <f>346.52+294.79</f>
        <v>641.31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8">
        <v>0</v>
      </c>
      <c r="AB45" s="41">
        <f t="shared" si="0"/>
        <v>2201.95</v>
      </c>
    </row>
    <row r="46" spans="1:28" ht="13.5" thickBot="1">
      <c r="A46" s="234"/>
      <c r="B46" s="72" t="s">
        <v>34</v>
      </c>
      <c r="C46" s="60">
        <f aca="true" t="shared" si="4" ref="C46:AA46">SUM(C35:C45)</f>
        <v>594.5800000000002</v>
      </c>
      <c r="D46" s="60">
        <f t="shared" si="4"/>
        <v>305.61</v>
      </c>
      <c r="E46" s="60">
        <f t="shared" si="4"/>
        <v>68.01</v>
      </c>
      <c r="F46" s="60">
        <f t="shared" si="4"/>
        <v>4.31</v>
      </c>
      <c r="G46" s="60">
        <f t="shared" si="4"/>
        <v>837.1499999999999</v>
      </c>
      <c r="H46" s="60">
        <f t="shared" si="4"/>
        <v>107.38000000000002</v>
      </c>
      <c r="I46" s="60">
        <f t="shared" si="4"/>
        <v>18.32</v>
      </c>
      <c r="J46" s="44">
        <f t="shared" si="4"/>
        <v>0</v>
      </c>
      <c r="K46" s="44">
        <f t="shared" si="4"/>
        <v>11368.130000000001</v>
      </c>
      <c r="L46" s="44">
        <f t="shared" si="4"/>
        <v>188.64999999999998</v>
      </c>
      <c r="M46" s="44">
        <f t="shared" si="4"/>
        <v>554.11</v>
      </c>
      <c r="N46" s="44">
        <f t="shared" si="4"/>
        <v>3720.02</v>
      </c>
      <c r="O46" s="44">
        <f t="shared" si="4"/>
        <v>0</v>
      </c>
      <c r="P46" s="44">
        <f t="shared" si="4"/>
        <v>0</v>
      </c>
      <c r="Q46" s="44">
        <f t="shared" si="4"/>
        <v>587.49</v>
      </c>
      <c r="R46" s="44">
        <f t="shared" si="4"/>
        <v>457.51</v>
      </c>
      <c r="S46" s="44">
        <f t="shared" si="4"/>
        <v>6268.789999999999</v>
      </c>
      <c r="T46" s="44">
        <f t="shared" si="4"/>
        <v>203.86</v>
      </c>
      <c r="U46" s="44">
        <f t="shared" si="4"/>
        <v>3506.46</v>
      </c>
      <c r="V46" s="44">
        <f t="shared" si="4"/>
        <v>191.17</v>
      </c>
      <c r="W46" s="44">
        <f t="shared" si="4"/>
        <v>3297.64</v>
      </c>
      <c r="X46" s="44">
        <f t="shared" si="4"/>
        <v>72.34</v>
      </c>
      <c r="Y46" s="44">
        <f t="shared" si="4"/>
        <v>1302.19</v>
      </c>
      <c r="Z46" s="44">
        <f t="shared" si="4"/>
        <v>0</v>
      </c>
      <c r="AA46" s="44">
        <f t="shared" si="4"/>
        <v>0</v>
      </c>
      <c r="AB46" s="44">
        <f t="shared" si="0"/>
        <v>33653.719999999994</v>
      </c>
    </row>
    <row r="47" spans="1:28" ht="12.75">
      <c r="A47" s="235" t="s">
        <v>72</v>
      </c>
      <c r="B47" s="13" t="s">
        <v>73</v>
      </c>
      <c r="C47" s="73">
        <v>456.65</v>
      </c>
      <c r="D47" s="74">
        <v>433.98</v>
      </c>
      <c r="E47" s="74">
        <v>0</v>
      </c>
      <c r="F47" s="74">
        <v>0</v>
      </c>
      <c r="G47" s="74">
        <v>134.14</v>
      </c>
      <c r="H47" s="74">
        <v>71.52</v>
      </c>
      <c r="I47" s="74">
        <v>0</v>
      </c>
      <c r="J47" s="64">
        <v>0</v>
      </c>
      <c r="K47" s="64">
        <v>499</v>
      </c>
      <c r="L47" s="75">
        <v>22.55</v>
      </c>
      <c r="M47" s="64">
        <v>0</v>
      </c>
      <c r="N47" s="64">
        <v>244.42</v>
      </c>
      <c r="O47" s="64">
        <v>0</v>
      </c>
      <c r="P47" s="64">
        <v>1964.08</v>
      </c>
      <c r="Q47" s="64">
        <v>0</v>
      </c>
      <c r="R47" s="64">
        <v>502.74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6">
        <v>0</v>
      </c>
      <c r="AB47" s="21">
        <f t="shared" si="0"/>
        <v>4329.08</v>
      </c>
    </row>
    <row r="48" spans="1:28" ht="12.75">
      <c r="A48" s="236"/>
      <c r="B48" s="26" t="s">
        <v>74</v>
      </c>
      <c r="C48" s="67">
        <v>42.85</v>
      </c>
      <c r="D48" s="76">
        <v>162.28</v>
      </c>
      <c r="E48" s="77">
        <v>396.68</v>
      </c>
      <c r="F48" s="77">
        <v>165.5</v>
      </c>
      <c r="G48" s="77">
        <f>69.15+126.53</f>
        <v>195.68</v>
      </c>
      <c r="H48" s="76">
        <v>18.02</v>
      </c>
      <c r="I48" s="48">
        <v>0</v>
      </c>
      <c r="J48" s="49">
        <v>0</v>
      </c>
      <c r="K48" s="49">
        <v>494.98</v>
      </c>
      <c r="L48" s="78">
        <v>59.22</v>
      </c>
      <c r="M48" s="48">
        <v>0</v>
      </c>
      <c r="N48" s="49">
        <v>107.79</v>
      </c>
      <c r="O48" s="49">
        <v>0</v>
      </c>
      <c r="P48" s="49">
        <v>0</v>
      </c>
      <c r="Q48" s="49">
        <v>620.72</v>
      </c>
      <c r="R48" s="49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50">
        <v>0</v>
      </c>
      <c r="AB48" s="25">
        <f t="shared" si="0"/>
        <v>2263.7200000000003</v>
      </c>
    </row>
    <row r="49" spans="1:28" ht="12.75">
      <c r="A49" s="236"/>
      <c r="B49" s="22" t="s">
        <v>56</v>
      </c>
      <c r="C49" s="67">
        <v>32.58</v>
      </c>
      <c r="D49" s="77">
        <v>1.91</v>
      </c>
      <c r="E49" s="77">
        <v>198.01</v>
      </c>
      <c r="F49" s="79">
        <v>24.26</v>
      </c>
      <c r="G49" s="77">
        <v>90.74</v>
      </c>
      <c r="H49" s="77">
        <v>9.69</v>
      </c>
      <c r="I49" s="48">
        <v>16.2</v>
      </c>
      <c r="J49" s="48">
        <v>0</v>
      </c>
      <c r="K49" s="48">
        <v>511.94</v>
      </c>
      <c r="L49" s="48">
        <v>42.89</v>
      </c>
      <c r="M49" s="48">
        <v>64.01</v>
      </c>
      <c r="N49" s="48">
        <v>373.1</v>
      </c>
      <c r="O49" s="48">
        <v>0</v>
      </c>
      <c r="P49" s="48">
        <v>0</v>
      </c>
      <c r="Q49" s="48">
        <v>344.99</v>
      </c>
      <c r="R49" s="48">
        <v>585</v>
      </c>
      <c r="S49" s="48">
        <f aca="true" t="shared" si="5" ref="S49:S58">6019.02/10</f>
        <v>601.902</v>
      </c>
      <c r="T49" s="48">
        <v>203.79</v>
      </c>
      <c r="U49" s="48">
        <v>3742.32</v>
      </c>
      <c r="V49" s="48">
        <v>191.22</v>
      </c>
      <c r="W49" s="48">
        <v>3507.21</v>
      </c>
      <c r="X49" s="48">
        <v>70.4</v>
      </c>
      <c r="Y49" s="48">
        <v>1284.8</v>
      </c>
      <c r="Z49" s="48">
        <v>0</v>
      </c>
      <c r="AA49" s="50">
        <v>0</v>
      </c>
      <c r="AB49" s="25">
        <f t="shared" si="0"/>
        <v>11896.962</v>
      </c>
    </row>
    <row r="50" spans="1:28" ht="12.75">
      <c r="A50" s="236"/>
      <c r="B50" s="26" t="s">
        <v>57</v>
      </c>
      <c r="C50" s="67">
        <v>12.94</v>
      </c>
      <c r="D50" s="77">
        <v>0</v>
      </c>
      <c r="E50" s="77">
        <v>0</v>
      </c>
      <c r="F50" s="77">
        <v>0</v>
      </c>
      <c r="G50" s="77">
        <v>84.29</v>
      </c>
      <c r="H50" s="77">
        <v>9.5</v>
      </c>
      <c r="I50" s="48">
        <v>0</v>
      </c>
      <c r="J50" s="48">
        <v>0</v>
      </c>
      <c r="K50" s="48">
        <v>911.32</v>
      </c>
      <c r="L50" s="48">
        <v>35.39</v>
      </c>
      <c r="M50" s="48">
        <v>62.49</v>
      </c>
      <c r="N50" s="49">
        <v>264.09</v>
      </c>
      <c r="O50" s="48">
        <v>0</v>
      </c>
      <c r="P50" s="48">
        <v>0</v>
      </c>
      <c r="Q50" s="48">
        <v>0</v>
      </c>
      <c r="R50" s="48">
        <v>0</v>
      </c>
      <c r="S50" s="48">
        <f t="shared" si="5"/>
        <v>601.902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50">
        <v>0</v>
      </c>
      <c r="AB50" s="25">
        <f t="shared" si="0"/>
        <v>1981.922</v>
      </c>
    </row>
    <row r="51" spans="1:28" ht="12.75">
      <c r="A51" s="236"/>
      <c r="B51" s="26" t="s">
        <v>58</v>
      </c>
      <c r="C51" s="67">
        <v>0</v>
      </c>
      <c r="D51" s="77">
        <v>0</v>
      </c>
      <c r="E51" s="77">
        <v>0</v>
      </c>
      <c r="F51" s="77">
        <v>0</v>
      </c>
      <c r="G51" s="77">
        <v>96.89</v>
      </c>
      <c r="H51" s="77">
        <v>9.73</v>
      </c>
      <c r="I51" s="77">
        <v>0</v>
      </c>
      <c r="J51" s="48">
        <v>0</v>
      </c>
      <c r="K51" s="48">
        <v>1119.66</v>
      </c>
      <c r="L51" s="48">
        <v>43.46</v>
      </c>
      <c r="M51" s="48">
        <v>63.34</v>
      </c>
      <c r="N51" s="49">
        <v>268.76</v>
      </c>
      <c r="O51" s="48">
        <v>0</v>
      </c>
      <c r="P51" s="48">
        <v>0</v>
      </c>
      <c r="Q51" s="48">
        <v>0</v>
      </c>
      <c r="R51" s="48">
        <v>0</v>
      </c>
      <c r="S51" s="48">
        <f t="shared" si="5"/>
        <v>601.902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50">
        <v>0</v>
      </c>
      <c r="AB51" s="25">
        <f t="shared" si="0"/>
        <v>2203.742</v>
      </c>
    </row>
    <row r="52" spans="1:28" ht="12.75">
      <c r="A52" s="236"/>
      <c r="B52" s="26" t="s">
        <v>59</v>
      </c>
      <c r="C52" s="67">
        <v>25.51</v>
      </c>
      <c r="D52" s="77">
        <v>0</v>
      </c>
      <c r="E52" s="77">
        <v>0</v>
      </c>
      <c r="F52" s="77">
        <v>0</v>
      </c>
      <c r="G52" s="77">
        <v>83.39</v>
      </c>
      <c r="H52" s="77">
        <v>9.87</v>
      </c>
      <c r="I52" s="77">
        <v>0</v>
      </c>
      <c r="J52" s="48">
        <v>0</v>
      </c>
      <c r="K52" s="48">
        <v>1140.52</v>
      </c>
      <c r="L52" s="48">
        <v>42.95</v>
      </c>
      <c r="M52" s="48">
        <v>63.67</v>
      </c>
      <c r="N52" s="49">
        <v>270.82</v>
      </c>
      <c r="O52" s="48">
        <v>0</v>
      </c>
      <c r="P52" s="48">
        <v>0</v>
      </c>
      <c r="Q52" s="48">
        <v>0</v>
      </c>
      <c r="R52" s="48">
        <v>0</v>
      </c>
      <c r="S52" s="48">
        <f t="shared" si="5"/>
        <v>601.902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50">
        <v>0</v>
      </c>
      <c r="AB52" s="25">
        <f t="shared" si="0"/>
        <v>2238.632</v>
      </c>
    </row>
    <row r="53" spans="1:28" ht="12.75">
      <c r="A53" s="236"/>
      <c r="B53" s="26" t="s">
        <v>60</v>
      </c>
      <c r="C53" s="67">
        <v>0</v>
      </c>
      <c r="D53" s="77">
        <v>0</v>
      </c>
      <c r="E53" s="77">
        <v>0</v>
      </c>
      <c r="F53" s="77">
        <v>0</v>
      </c>
      <c r="G53" s="77">
        <v>96.53</v>
      </c>
      <c r="H53" s="77">
        <v>9.71</v>
      </c>
      <c r="I53" s="77">
        <v>0</v>
      </c>
      <c r="J53" s="48">
        <v>0</v>
      </c>
      <c r="K53" s="48">
        <v>1133.31</v>
      </c>
      <c r="L53" s="48">
        <v>40.83</v>
      </c>
      <c r="M53" s="48">
        <v>63.67</v>
      </c>
      <c r="N53" s="49">
        <v>252.3</v>
      </c>
      <c r="O53" s="48">
        <v>0</v>
      </c>
      <c r="P53" s="48">
        <v>0</v>
      </c>
      <c r="Q53" s="48">
        <v>0</v>
      </c>
      <c r="R53" s="48">
        <v>0</v>
      </c>
      <c r="S53" s="48">
        <f t="shared" si="5"/>
        <v>601.902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50">
        <v>0</v>
      </c>
      <c r="AB53" s="25">
        <f t="shared" si="0"/>
        <v>2198.252</v>
      </c>
    </row>
    <row r="54" spans="1:28" ht="12.75">
      <c r="A54" s="236"/>
      <c r="B54" s="26" t="s">
        <v>61</v>
      </c>
      <c r="C54" s="67">
        <v>0</v>
      </c>
      <c r="D54" s="77">
        <v>0</v>
      </c>
      <c r="E54" s="77">
        <v>0</v>
      </c>
      <c r="F54" s="77">
        <v>0</v>
      </c>
      <c r="G54" s="77">
        <v>97.1</v>
      </c>
      <c r="H54" s="77">
        <v>9.77</v>
      </c>
      <c r="I54" s="77">
        <v>0</v>
      </c>
      <c r="J54" s="48">
        <v>0</v>
      </c>
      <c r="K54" s="48">
        <v>1115.95</v>
      </c>
      <c r="L54" s="48">
        <v>40.99</v>
      </c>
      <c r="M54" s="48">
        <v>66.89</v>
      </c>
      <c r="N54" s="49">
        <v>266.18</v>
      </c>
      <c r="O54" s="48">
        <v>0</v>
      </c>
      <c r="P54" s="48">
        <v>0</v>
      </c>
      <c r="Q54" s="48">
        <v>0</v>
      </c>
      <c r="R54" s="48">
        <v>0</v>
      </c>
      <c r="S54" s="48">
        <f t="shared" si="5"/>
        <v>601.902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50">
        <v>0</v>
      </c>
      <c r="AB54" s="25">
        <f t="shared" si="0"/>
        <v>2198.782</v>
      </c>
    </row>
    <row r="55" spans="1:28" ht="12.75">
      <c r="A55" s="236"/>
      <c r="B55" s="26" t="s">
        <v>62</v>
      </c>
      <c r="C55" s="67">
        <v>23.85</v>
      </c>
      <c r="D55" s="77">
        <v>0</v>
      </c>
      <c r="E55" s="77">
        <v>0</v>
      </c>
      <c r="F55" s="77">
        <v>0</v>
      </c>
      <c r="G55" s="77">
        <v>97.34</v>
      </c>
      <c r="H55" s="77">
        <v>23.5</v>
      </c>
      <c r="I55" s="77">
        <v>0</v>
      </c>
      <c r="J55" s="48">
        <v>0</v>
      </c>
      <c r="K55" s="48">
        <v>1095.37</v>
      </c>
      <c r="L55" s="48">
        <v>40.74</v>
      </c>
      <c r="M55" s="48">
        <v>66.89</v>
      </c>
      <c r="N55" s="49">
        <v>257.93</v>
      </c>
      <c r="O55" s="48">
        <v>0</v>
      </c>
      <c r="P55" s="48">
        <v>0</v>
      </c>
      <c r="Q55" s="48">
        <v>0</v>
      </c>
      <c r="R55" s="48">
        <v>0</v>
      </c>
      <c r="S55" s="48">
        <f t="shared" si="5"/>
        <v>601.902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50">
        <v>0</v>
      </c>
      <c r="AB55" s="25">
        <f t="shared" si="0"/>
        <v>2207.522</v>
      </c>
    </row>
    <row r="56" spans="1:28" ht="12.75">
      <c r="A56" s="236"/>
      <c r="B56" s="26" t="s">
        <v>63</v>
      </c>
      <c r="C56" s="67">
        <v>18.83</v>
      </c>
      <c r="D56" s="77">
        <v>0</v>
      </c>
      <c r="E56" s="77">
        <v>0</v>
      </c>
      <c r="F56" s="77">
        <v>0</v>
      </c>
      <c r="G56" s="77">
        <v>97.26</v>
      </c>
      <c r="H56" s="77">
        <v>21.88</v>
      </c>
      <c r="I56" s="77">
        <v>0</v>
      </c>
      <c r="J56" s="48">
        <v>0</v>
      </c>
      <c r="K56" s="48">
        <v>1047.17</v>
      </c>
      <c r="L56" s="48">
        <v>40.58</v>
      </c>
      <c r="M56" s="48">
        <v>66.89</v>
      </c>
      <c r="N56" s="49">
        <v>302.28</v>
      </c>
      <c r="O56" s="48">
        <v>0</v>
      </c>
      <c r="P56" s="48">
        <v>0</v>
      </c>
      <c r="Q56" s="48">
        <v>0</v>
      </c>
      <c r="R56" s="48">
        <v>0</v>
      </c>
      <c r="S56" s="48">
        <f t="shared" si="5"/>
        <v>601.902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50">
        <v>0</v>
      </c>
      <c r="AB56" s="25">
        <f t="shared" si="0"/>
        <v>2196.7920000000004</v>
      </c>
    </row>
    <row r="57" spans="1:28" ht="12.75">
      <c r="A57" s="236"/>
      <c r="B57" s="26" t="s">
        <v>67</v>
      </c>
      <c r="C57" s="67">
        <v>0</v>
      </c>
      <c r="D57" s="77">
        <v>0</v>
      </c>
      <c r="E57" s="77">
        <v>0</v>
      </c>
      <c r="F57" s="77">
        <v>0</v>
      </c>
      <c r="G57" s="77">
        <v>93.87</v>
      </c>
      <c r="H57" s="77">
        <v>9.76</v>
      </c>
      <c r="I57" s="77">
        <v>0</v>
      </c>
      <c r="J57" s="48">
        <v>0</v>
      </c>
      <c r="K57" s="48">
        <v>1130.65</v>
      </c>
      <c r="L57" s="48">
        <v>40.48</v>
      </c>
      <c r="M57" s="48">
        <v>66.89</v>
      </c>
      <c r="N57" s="49">
        <v>259.01</v>
      </c>
      <c r="O57" s="48">
        <v>0</v>
      </c>
      <c r="P57" s="48">
        <v>0</v>
      </c>
      <c r="Q57" s="48">
        <v>0</v>
      </c>
      <c r="R57" s="48">
        <v>0</v>
      </c>
      <c r="S57" s="48">
        <f t="shared" si="5"/>
        <v>601.902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50">
        <v>0</v>
      </c>
      <c r="AB57" s="25">
        <f t="shared" si="0"/>
        <v>2202.5620000000004</v>
      </c>
    </row>
    <row r="58" spans="1:28" ht="13.5" thickBot="1">
      <c r="A58" s="236"/>
      <c r="B58" s="80" t="s">
        <v>65</v>
      </c>
      <c r="C58" s="81">
        <v>15.98</v>
      </c>
      <c r="D58" s="82">
        <v>0</v>
      </c>
      <c r="E58" s="82">
        <v>0</v>
      </c>
      <c r="F58" s="82">
        <v>0</v>
      </c>
      <c r="G58" s="82">
        <v>74.14</v>
      </c>
      <c r="H58" s="82">
        <v>35.64</v>
      </c>
      <c r="I58" s="82">
        <v>0</v>
      </c>
      <c r="J58" s="83">
        <v>257.89</v>
      </c>
      <c r="K58" s="83">
        <v>134</v>
      </c>
      <c r="L58" s="83">
        <v>45.23</v>
      </c>
      <c r="M58" s="83">
        <v>0</v>
      </c>
      <c r="N58" s="84">
        <v>220.43</v>
      </c>
      <c r="O58" s="83">
        <v>0</v>
      </c>
      <c r="P58" s="83">
        <v>0</v>
      </c>
      <c r="Q58" s="83">
        <v>0</v>
      </c>
      <c r="R58" s="83">
        <v>0</v>
      </c>
      <c r="S58" s="83">
        <f t="shared" si="5"/>
        <v>601.902</v>
      </c>
      <c r="T58" s="83">
        <v>0</v>
      </c>
      <c r="U58" s="83">
        <v>0</v>
      </c>
      <c r="V58" s="83">
        <v>0</v>
      </c>
      <c r="W58" s="83">
        <v>0</v>
      </c>
      <c r="X58" s="83">
        <v>0</v>
      </c>
      <c r="Y58" s="83">
        <v>0</v>
      </c>
      <c r="Z58" s="83">
        <v>0</v>
      </c>
      <c r="AA58" s="85">
        <v>0</v>
      </c>
      <c r="AB58" s="86">
        <f t="shared" si="0"/>
        <v>1385.212</v>
      </c>
    </row>
    <row r="59" spans="1:28" ht="13.5" thickBot="1">
      <c r="A59" s="261"/>
      <c r="B59" s="87" t="s">
        <v>34</v>
      </c>
      <c r="C59" s="88">
        <f aca="true" t="shared" si="6" ref="C59:AA59">SUM(C47:C58)</f>
        <v>629.1900000000002</v>
      </c>
      <c r="D59" s="88">
        <f t="shared" si="6"/>
        <v>598.17</v>
      </c>
      <c r="E59" s="88">
        <f t="shared" si="6"/>
        <v>594.69</v>
      </c>
      <c r="F59" s="88">
        <f t="shared" si="6"/>
        <v>189.76</v>
      </c>
      <c r="G59" s="88">
        <f t="shared" si="6"/>
        <v>1241.3700000000001</v>
      </c>
      <c r="H59" s="88">
        <f t="shared" si="6"/>
        <v>238.58999999999997</v>
      </c>
      <c r="I59" s="88">
        <f t="shared" si="6"/>
        <v>16.2</v>
      </c>
      <c r="J59" s="89">
        <f t="shared" si="6"/>
        <v>257.89</v>
      </c>
      <c r="K59" s="89">
        <f t="shared" si="6"/>
        <v>10333.869999999999</v>
      </c>
      <c r="L59" s="89">
        <f t="shared" si="6"/>
        <v>495.31000000000006</v>
      </c>
      <c r="M59" s="89">
        <f t="shared" si="6"/>
        <v>584.74</v>
      </c>
      <c r="N59" s="89">
        <f t="shared" si="6"/>
        <v>3087.11</v>
      </c>
      <c r="O59" s="89">
        <f t="shared" si="6"/>
        <v>0</v>
      </c>
      <c r="P59" s="89">
        <f t="shared" si="6"/>
        <v>1964.08</v>
      </c>
      <c r="Q59" s="89">
        <f t="shared" si="6"/>
        <v>965.71</v>
      </c>
      <c r="R59" s="89">
        <f t="shared" si="6"/>
        <v>1087.74</v>
      </c>
      <c r="S59" s="89">
        <f t="shared" si="6"/>
        <v>6019.02</v>
      </c>
      <c r="T59" s="89">
        <f t="shared" si="6"/>
        <v>203.79</v>
      </c>
      <c r="U59" s="89">
        <f t="shared" si="6"/>
        <v>3742.32</v>
      </c>
      <c r="V59" s="89">
        <f t="shared" si="6"/>
        <v>191.22</v>
      </c>
      <c r="W59" s="89">
        <f t="shared" si="6"/>
        <v>3507.21</v>
      </c>
      <c r="X59" s="89">
        <f t="shared" si="6"/>
        <v>70.4</v>
      </c>
      <c r="Y59" s="89">
        <f t="shared" si="6"/>
        <v>1284.8</v>
      </c>
      <c r="Z59" s="89">
        <f t="shared" si="6"/>
        <v>0</v>
      </c>
      <c r="AA59" s="89">
        <f t="shared" si="6"/>
        <v>0</v>
      </c>
      <c r="AB59" s="90">
        <f t="shared" si="0"/>
        <v>37303.18000000001</v>
      </c>
    </row>
    <row r="60" spans="1:28" ht="12.75" customHeight="1">
      <c r="A60" s="260" t="s">
        <v>75</v>
      </c>
      <c r="B60" s="91" t="s">
        <v>56</v>
      </c>
      <c r="C60" s="92">
        <v>0</v>
      </c>
      <c r="D60" s="17">
        <v>0</v>
      </c>
      <c r="E60" s="17">
        <v>135.29</v>
      </c>
      <c r="F60" s="17">
        <v>95.32</v>
      </c>
      <c r="G60" s="17">
        <v>8.06</v>
      </c>
      <c r="H60" s="17">
        <v>8.48</v>
      </c>
      <c r="I60" s="17">
        <v>13.42</v>
      </c>
      <c r="J60" s="17">
        <v>18.27</v>
      </c>
      <c r="K60" s="17">
        <v>55.1</v>
      </c>
      <c r="L60" s="17">
        <v>12.32</v>
      </c>
      <c r="M60" s="17">
        <v>12.2</v>
      </c>
      <c r="N60" s="17">
        <v>179.29</v>
      </c>
      <c r="O60" s="17">
        <v>0</v>
      </c>
      <c r="P60" s="17">
        <v>0</v>
      </c>
      <c r="Q60" s="17">
        <v>0</v>
      </c>
      <c r="R60" s="17">
        <v>0</v>
      </c>
      <c r="S60" s="17">
        <v>143.5</v>
      </c>
      <c r="T60" s="17">
        <v>143.5</v>
      </c>
      <c r="U60" s="17">
        <v>0</v>
      </c>
      <c r="V60" s="17">
        <v>0</v>
      </c>
      <c r="W60" s="17">
        <v>0</v>
      </c>
      <c r="X60" s="17">
        <v>0</v>
      </c>
      <c r="Y60" s="17">
        <v>752.79</v>
      </c>
      <c r="Z60" s="17">
        <v>0</v>
      </c>
      <c r="AA60" s="20">
        <v>0</v>
      </c>
      <c r="AB60" s="21">
        <f t="shared" si="0"/>
        <v>1577.54</v>
      </c>
    </row>
    <row r="61" spans="1:28" ht="12.75">
      <c r="A61" s="262"/>
      <c r="B61" s="93" t="s">
        <v>76</v>
      </c>
      <c r="C61" s="94">
        <v>26.33</v>
      </c>
      <c r="D61" s="3">
        <v>0</v>
      </c>
      <c r="E61" s="3">
        <v>0</v>
      </c>
      <c r="F61" s="3">
        <v>0</v>
      </c>
      <c r="G61" s="3">
        <v>41.67</v>
      </c>
      <c r="H61" s="3">
        <v>36.48</v>
      </c>
      <c r="I61" s="3">
        <v>0</v>
      </c>
      <c r="J61" s="3">
        <v>0</v>
      </c>
      <c r="K61" s="3">
        <v>1191.7</v>
      </c>
      <c r="L61" s="3">
        <v>12.32</v>
      </c>
      <c r="M61" s="3">
        <v>12.2</v>
      </c>
      <c r="N61" s="3">
        <v>513.31</v>
      </c>
      <c r="O61" s="3">
        <v>0</v>
      </c>
      <c r="P61" s="3">
        <v>0</v>
      </c>
      <c r="Q61" s="3">
        <v>0</v>
      </c>
      <c r="R61" s="3">
        <v>0</v>
      </c>
      <c r="S61" s="3">
        <v>547.75</v>
      </c>
      <c r="T61" s="3">
        <v>0</v>
      </c>
      <c r="U61" s="3">
        <v>547.75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24">
        <v>0</v>
      </c>
      <c r="AB61" s="25">
        <f t="shared" si="0"/>
        <v>2929.51</v>
      </c>
    </row>
    <row r="62" spans="1:28" ht="12.75">
      <c r="A62" s="262"/>
      <c r="B62" s="93" t="s">
        <v>58</v>
      </c>
      <c r="C62" s="94">
        <v>54.36</v>
      </c>
      <c r="D62" s="3">
        <v>0</v>
      </c>
      <c r="E62" s="3">
        <v>0</v>
      </c>
      <c r="F62" s="3">
        <v>0</v>
      </c>
      <c r="G62" s="3">
        <v>41.67</v>
      </c>
      <c r="H62" s="3">
        <v>36.48</v>
      </c>
      <c r="I62" s="3">
        <v>0</v>
      </c>
      <c r="J62" s="3">
        <v>0</v>
      </c>
      <c r="K62" s="3">
        <v>1203.37</v>
      </c>
      <c r="L62" s="3">
        <v>12.32</v>
      </c>
      <c r="M62" s="3">
        <v>12.2</v>
      </c>
      <c r="N62" s="3">
        <v>422.73</v>
      </c>
      <c r="O62" s="3">
        <v>0</v>
      </c>
      <c r="P62" s="3">
        <v>0</v>
      </c>
      <c r="Q62" s="3">
        <v>0</v>
      </c>
      <c r="R62" s="3">
        <v>0</v>
      </c>
      <c r="S62" s="3">
        <v>547.75</v>
      </c>
      <c r="T62" s="3">
        <v>0</v>
      </c>
      <c r="U62" s="3">
        <v>547.75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24">
        <v>0</v>
      </c>
      <c r="AB62" s="25">
        <f t="shared" si="0"/>
        <v>2878.63</v>
      </c>
    </row>
    <row r="63" spans="1:28" ht="12.75">
      <c r="A63" s="262"/>
      <c r="B63" s="93" t="s">
        <v>59</v>
      </c>
      <c r="C63" s="94">
        <v>26.77</v>
      </c>
      <c r="D63" s="3">
        <v>0</v>
      </c>
      <c r="E63" s="3">
        <v>0</v>
      </c>
      <c r="F63" s="3">
        <v>0</v>
      </c>
      <c r="G63" s="3">
        <v>41.67</v>
      </c>
      <c r="H63" s="3">
        <v>36.48</v>
      </c>
      <c r="I63" s="3">
        <v>0</v>
      </c>
      <c r="J63" s="3">
        <v>0</v>
      </c>
      <c r="K63" s="3">
        <v>1185.41</v>
      </c>
      <c r="L63" s="3">
        <v>12.32</v>
      </c>
      <c r="M63" s="3">
        <v>12.2</v>
      </c>
      <c r="N63" s="3">
        <v>477.79</v>
      </c>
      <c r="O63" s="3">
        <v>0</v>
      </c>
      <c r="P63" s="3">
        <v>0</v>
      </c>
      <c r="Q63" s="3">
        <v>0</v>
      </c>
      <c r="R63" s="3">
        <v>0</v>
      </c>
      <c r="S63" s="3">
        <v>547.75</v>
      </c>
      <c r="T63" s="3">
        <v>0</v>
      </c>
      <c r="U63" s="3">
        <v>547.75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24">
        <v>0</v>
      </c>
      <c r="AB63" s="25">
        <f t="shared" si="0"/>
        <v>2888.1400000000003</v>
      </c>
    </row>
    <row r="64" spans="1:28" ht="13.5" thickBot="1">
      <c r="A64" s="262"/>
      <c r="B64" s="95" t="s">
        <v>60</v>
      </c>
      <c r="C64" s="96">
        <v>80.92</v>
      </c>
      <c r="D64" s="97">
        <v>0</v>
      </c>
      <c r="E64" s="97">
        <v>0</v>
      </c>
      <c r="F64" s="97">
        <v>0</v>
      </c>
      <c r="G64" s="97">
        <v>41.67</v>
      </c>
      <c r="H64" s="97">
        <v>36.48</v>
      </c>
      <c r="I64" s="97">
        <v>0</v>
      </c>
      <c r="J64" s="97">
        <v>0</v>
      </c>
      <c r="K64" s="97">
        <v>1177.27</v>
      </c>
      <c r="L64" s="97">
        <v>12.32</v>
      </c>
      <c r="M64" s="97">
        <v>12.2</v>
      </c>
      <c r="N64" s="97">
        <v>420.22</v>
      </c>
      <c r="O64" s="97">
        <v>0</v>
      </c>
      <c r="P64" s="97">
        <v>0</v>
      </c>
      <c r="Q64" s="97">
        <v>0</v>
      </c>
      <c r="R64" s="97">
        <v>0</v>
      </c>
      <c r="S64" s="97">
        <v>547.75</v>
      </c>
      <c r="T64" s="97">
        <v>0</v>
      </c>
      <c r="U64" s="97">
        <v>547.75</v>
      </c>
      <c r="V64" s="97">
        <v>0</v>
      </c>
      <c r="W64" s="97">
        <v>0</v>
      </c>
      <c r="X64" s="97">
        <v>0</v>
      </c>
      <c r="Y64" s="97">
        <v>0</v>
      </c>
      <c r="Z64" s="97">
        <v>0</v>
      </c>
      <c r="AA64" s="98">
        <v>0</v>
      </c>
      <c r="AB64" s="41">
        <f t="shared" si="0"/>
        <v>2876.58</v>
      </c>
    </row>
    <row r="65" spans="1:28" ht="13.5" thickBot="1">
      <c r="A65" s="263"/>
      <c r="B65" s="99" t="s">
        <v>34</v>
      </c>
      <c r="C65" s="100">
        <f>SUM(C60:C64)</f>
        <v>188.38</v>
      </c>
      <c r="D65" s="100">
        <f aca="true" t="shared" si="7" ref="D65:AA65">SUM(D60:D64)</f>
        <v>0</v>
      </c>
      <c r="E65" s="100">
        <f t="shared" si="7"/>
        <v>135.29</v>
      </c>
      <c r="F65" s="100">
        <f t="shared" si="7"/>
        <v>95.32</v>
      </c>
      <c r="G65" s="100">
        <f t="shared" si="7"/>
        <v>174.74</v>
      </c>
      <c r="H65" s="100">
        <f t="shared" si="7"/>
        <v>154.39999999999998</v>
      </c>
      <c r="I65" s="100">
        <f t="shared" si="7"/>
        <v>13.42</v>
      </c>
      <c r="J65" s="101">
        <f t="shared" si="7"/>
        <v>18.27</v>
      </c>
      <c r="K65" s="101">
        <f t="shared" si="7"/>
        <v>4812.85</v>
      </c>
      <c r="L65" s="101">
        <f t="shared" si="7"/>
        <v>61.6</v>
      </c>
      <c r="M65" s="101">
        <f t="shared" si="7"/>
        <v>61</v>
      </c>
      <c r="N65" s="101">
        <f t="shared" si="7"/>
        <v>2013.34</v>
      </c>
      <c r="O65" s="101">
        <f t="shared" si="7"/>
        <v>0</v>
      </c>
      <c r="P65" s="101">
        <f t="shared" si="7"/>
        <v>0</v>
      </c>
      <c r="Q65" s="101">
        <f t="shared" si="7"/>
        <v>0</v>
      </c>
      <c r="R65" s="101">
        <f t="shared" si="7"/>
        <v>0</v>
      </c>
      <c r="S65" s="101">
        <f t="shared" si="7"/>
        <v>2334.5</v>
      </c>
      <c r="T65" s="101">
        <f t="shared" si="7"/>
        <v>143.5</v>
      </c>
      <c r="U65" s="101">
        <f t="shared" si="7"/>
        <v>2191</v>
      </c>
      <c r="V65" s="101">
        <f t="shared" si="7"/>
        <v>0</v>
      </c>
      <c r="W65" s="101">
        <f t="shared" si="7"/>
        <v>0</v>
      </c>
      <c r="X65" s="101">
        <f t="shared" si="7"/>
        <v>0</v>
      </c>
      <c r="Y65" s="101">
        <f t="shared" si="7"/>
        <v>752.79</v>
      </c>
      <c r="Z65" s="101">
        <f t="shared" si="7"/>
        <v>0</v>
      </c>
      <c r="AA65" s="101">
        <f t="shared" si="7"/>
        <v>0</v>
      </c>
      <c r="AB65" s="102">
        <f t="shared" si="0"/>
        <v>13150.400000000001</v>
      </c>
    </row>
    <row r="66" spans="1:28" ht="12.75">
      <c r="A66" s="264" t="s">
        <v>77</v>
      </c>
      <c r="B66" s="103" t="s">
        <v>55</v>
      </c>
      <c r="C66" s="104">
        <v>339.141</v>
      </c>
      <c r="D66" s="105">
        <v>467.445</v>
      </c>
      <c r="E66" s="106">
        <v>0</v>
      </c>
      <c r="F66" s="106">
        <v>0</v>
      </c>
      <c r="G66" s="106">
        <v>105.294</v>
      </c>
      <c r="H66" s="106">
        <v>44.8564</v>
      </c>
      <c r="I66" s="106">
        <v>0</v>
      </c>
      <c r="J66" s="107">
        <v>0</v>
      </c>
      <c r="K66" s="108">
        <v>172.63</v>
      </c>
      <c r="L66" s="108">
        <v>19.2826</v>
      </c>
      <c r="M66" s="107">
        <v>0</v>
      </c>
      <c r="N66" s="107">
        <v>682.21</v>
      </c>
      <c r="O66" s="107">
        <v>0</v>
      </c>
      <c r="P66" s="107">
        <v>1792.39</v>
      </c>
      <c r="Q66" s="107">
        <v>35.8529</v>
      </c>
      <c r="R66" s="107">
        <v>0</v>
      </c>
      <c r="S66" s="107">
        <v>0</v>
      </c>
      <c r="T66" s="107">
        <v>0</v>
      </c>
      <c r="U66" s="107">
        <v>0</v>
      </c>
      <c r="V66" s="107">
        <v>0</v>
      </c>
      <c r="W66" s="107">
        <v>0</v>
      </c>
      <c r="X66" s="107">
        <v>0</v>
      </c>
      <c r="Y66" s="107">
        <v>0</v>
      </c>
      <c r="Z66" s="107">
        <v>1171.28</v>
      </c>
      <c r="AA66" s="109">
        <v>0</v>
      </c>
      <c r="AB66" s="110">
        <f t="shared" si="0"/>
        <v>4830.381899999999</v>
      </c>
    </row>
    <row r="67" spans="1:28" ht="12.75">
      <c r="A67" s="236"/>
      <c r="B67" s="111" t="s">
        <v>56</v>
      </c>
      <c r="C67" s="51">
        <v>0</v>
      </c>
      <c r="D67" s="47">
        <v>0</v>
      </c>
      <c r="E67" s="47">
        <v>149.431</v>
      </c>
      <c r="F67" s="47">
        <v>0</v>
      </c>
      <c r="G67" s="47">
        <v>55.1793</v>
      </c>
      <c r="H67" s="47">
        <v>6.26725</v>
      </c>
      <c r="I67" s="48">
        <v>22.046</v>
      </c>
      <c r="J67" s="48">
        <v>0</v>
      </c>
      <c r="K67" s="48">
        <v>380.365</v>
      </c>
      <c r="L67" s="48">
        <v>32.6882</v>
      </c>
      <c r="M67" s="48">
        <v>65.0657</v>
      </c>
      <c r="N67" s="48">
        <v>646.187</v>
      </c>
      <c r="O67" s="48">
        <v>0</v>
      </c>
      <c r="P67" s="48">
        <v>0</v>
      </c>
      <c r="Q67" s="48">
        <v>154.988</v>
      </c>
      <c r="R67" s="48">
        <v>1210.26</v>
      </c>
      <c r="S67" s="48">
        <v>640.22</v>
      </c>
      <c r="T67" s="48">
        <v>205</v>
      </c>
      <c r="U67" s="48">
        <v>3742.32</v>
      </c>
      <c r="V67" s="48">
        <v>192.06</v>
      </c>
      <c r="W67" s="48">
        <v>3506.15</v>
      </c>
      <c r="X67" s="48">
        <v>70.6</v>
      </c>
      <c r="Y67" s="52">
        <v>1300.1</v>
      </c>
      <c r="Z67" s="48">
        <v>0</v>
      </c>
      <c r="AA67" s="50">
        <v>0</v>
      </c>
      <c r="AB67" s="25">
        <f t="shared" si="0"/>
        <v>12378.927450000003</v>
      </c>
    </row>
    <row r="68" spans="1:28" ht="12.75">
      <c r="A68" s="236"/>
      <c r="B68" s="112" t="s">
        <v>57</v>
      </c>
      <c r="C68" s="67">
        <v>16.5572</v>
      </c>
      <c r="D68" s="47">
        <v>0</v>
      </c>
      <c r="E68" s="47">
        <v>0</v>
      </c>
      <c r="F68" s="47">
        <v>0</v>
      </c>
      <c r="G68" s="47">
        <v>35.0095</v>
      </c>
      <c r="H68" s="47">
        <v>23.5666</v>
      </c>
      <c r="I68" s="48">
        <v>1.73768</v>
      </c>
      <c r="J68" s="49">
        <v>0</v>
      </c>
      <c r="K68" s="48">
        <v>743.723</v>
      </c>
      <c r="L68" s="48">
        <v>23.1125</v>
      </c>
      <c r="M68" s="48">
        <v>66.1378</v>
      </c>
      <c r="N68" s="48">
        <v>148.758</v>
      </c>
      <c r="O68" s="48">
        <v>0</v>
      </c>
      <c r="P68" s="48">
        <v>0</v>
      </c>
      <c r="Q68" s="48">
        <v>0</v>
      </c>
      <c r="R68" s="48">
        <v>0</v>
      </c>
      <c r="S68" s="48">
        <v>640.22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52">
        <v>0</v>
      </c>
      <c r="Z68" s="48">
        <v>0</v>
      </c>
      <c r="AA68" s="50">
        <v>0</v>
      </c>
      <c r="AB68" s="25">
        <f t="shared" si="0"/>
        <v>1698.8222799999999</v>
      </c>
    </row>
    <row r="69" spans="1:28" ht="12.75">
      <c r="A69" s="236"/>
      <c r="B69" s="112" t="s">
        <v>58</v>
      </c>
      <c r="C69" s="51">
        <v>0</v>
      </c>
      <c r="D69" s="47">
        <v>0</v>
      </c>
      <c r="E69" s="47">
        <v>0</v>
      </c>
      <c r="F69" s="47">
        <v>0</v>
      </c>
      <c r="G69" s="47">
        <v>79.6033</v>
      </c>
      <c r="H69" s="47">
        <v>17.3648</v>
      </c>
      <c r="I69" s="47">
        <v>0</v>
      </c>
      <c r="J69" s="48">
        <v>0</v>
      </c>
      <c r="K69" s="48">
        <v>1217.89</v>
      </c>
      <c r="L69" s="48">
        <v>23.0547</v>
      </c>
      <c r="M69" s="48">
        <v>65.7565</v>
      </c>
      <c r="N69" s="48">
        <v>310.379</v>
      </c>
      <c r="O69" s="48">
        <v>0</v>
      </c>
      <c r="P69" s="48">
        <v>0</v>
      </c>
      <c r="Q69" s="48">
        <v>0</v>
      </c>
      <c r="R69" s="48">
        <v>0</v>
      </c>
      <c r="S69" s="48">
        <v>640.22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52">
        <v>0</v>
      </c>
      <c r="Z69" s="48">
        <v>0</v>
      </c>
      <c r="AA69" s="50">
        <v>0</v>
      </c>
      <c r="AB69" s="25">
        <f t="shared" si="0"/>
        <v>2354.2682999999997</v>
      </c>
    </row>
    <row r="70" spans="1:28" ht="12.75">
      <c r="A70" s="236"/>
      <c r="B70" s="112" t="s">
        <v>59</v>
      </c>
      <c r="C70" s="51">
        <v>0</v>
      </c>
      <c r="D70" s="47">
        <v>0</v>
      </c>
      <c r="E70" s="47">
        <v>0</v>
      </c>
      <c r="F70" s="47">
        <v>0</v>
      </c>
      <c r="G70" s="47">
        <v>85.035</v>
      </c>
      <c r="H70" s="47">
        <v>20.5632</v>
      </c>
      <c r="I70" s="47">
        <v>0</v>
      </c>
      <c r="J70" s="49">
        <v>0</v>
      </c>
      <c r="K70" s="48">
        <v>1220.03</v>
      </c>
      <c r="L70" s="48">
        <v>23.115</v>
      </c>
      <c r="M70" s="48">
        <v>66.1308</v>
      </c>
      <c r="N70" s="48">
        <v>313.834</v>
      </c>
      <c r="O70" s="48">
        <v>0</v>
      </c>
      <c r="P70" s="48">
        <v>0</v>
      </c>
      <c r="Q70" s="48">
        <v>0</v>
      </c>
      <c r="R70" s="48">
        <v>0</v>
      </c>
      <c r="S70" s="48">
        <v>640.22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52">
        <v>0</v>
      </c>
      <c r="Z70" s="48">
        <v>0</v>
      </c>
      <c r="AA70" s="50">
        <v>0</v>
      </c>
      <c r="AB70" s="25">
        <f t="shared" si="0"/>
        <v>2368.928</v>
      </c>
    </row>
    <row r="71" spans="1:28" ht="12.75">
      <c r="A71" s="236"/>
      <c r="B71" s="112" t="s">
        <v>60</v>
      </c>
      <c r="C71" s="51">
        <v>0</v>
      </c>
      <c r="D71" s="47">
        <v>0</v>
      </c>
      <c r="E71" s="47">
        <v>0</v>
      </c>
      <c r="F71" s="47">
        <v>0</v>
      </c>
      <c r="G71" s="47">
        <v>96.3359</v>
      </c>
      <c r="H71" s="47">
        <v>43.8096</v>
      </c>
      <c r="I71" s="47">
        <v>0</v>
      </c>
      <c r="J71" s="49">
        <v>0</v>
      </c>
      <c r="K71" s="48">
        <v>1145.04</v>
      </c>
      <c r="L71" s="48">
        <v>23.1186</v>
      </c>
      <c r="M71" s="48">
        <v>66.1308</v>
      </c>
      <c r="N71" s="48">
        <v>348.605</v>
      </c>
      <c r="O71" s="48">
        <v>0</v>
      </c>
      <c r="P71" s="48">
        <v>0</v>
      </c>
      <c r="Q71" s="48">
        <v>0</v>
      </c>
      <c r="R71" s="48">
        <v>0</v>
      </c>
      <c r="S71" s="48">
        <v>640.22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52">
        <v>0</v>
      </c>
      <c r="Z71" s="48">
        <v>0</v>
      </c>
      <c r="AA71" s="50">
        <v>0</v>
      </c>
      <c r="AB71" s="25">
        <f t="shared" si="0"/>
        <v>2363.2599</v>
      </c>
    </row>
    <row r="72" spans="1:28" ht="12.75" customHeight="1">
      <c r="A72" s="236"/>
      <c r="B72" s="112" t="s">
        <v>61</v>
      </c>
      <c r="C72" s="51">
        <v>0</v>
      </c>
      <c r="D72" s="47">
        <v>10.0195</v>
      </c>
      <c r="E72" s="47">
        <v>0</v>
      </c>
      <c r="F72" s="47">
        <v>0</v>
      </c>
      <c r="G72" s="47">
        <v>89.9966</v>
      </c>
      <c r="H72" s="47">
        <v>63.9863</v>
      </c>
      <c r="I72" s="47">
        <v>0</v>
      </c>
      <c r="J72" s="49">
        <v>0</v>
      </c>
      <c r="K72" s="48">
        <v>1135.86</v>
      </c>
      <c r="L72" s="48">
        <v>22.555</v>
      </c>
      <c r="M72" s="48">
        <v>66.1376</v>
      </c>
      <c r="N72" s="48">
        <v>330.819</v>
      </c>
      <c r="O72" s="48">
        <v>0</v>
      </c>
      <c r="P72" s="48">
        <v>0</v>
      </c>
      <c r="Q72" s="48">
        <v>0</v>
      </c>
      <c r="R72" s="48">
        <v>0</v>
      </c>
      <c r="S72" s="48">
        <v>640.22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52">
        <v>0</v>
      </c>
      <c r="Z72" s="48">
        <v>0</v>
      </c>
      <c r="AA72" s="50">
        <v>0</v>
      </c>
      <c r="AB72" s="25">
        <f t="shared" si="0"/>
        <v>2359.594</v>
      </c>
    </row>
    <row r="73" spans="1:28" ht="12.75">
      <c r="A73" s="236"/>
      <c r="B73" s="112" t="s">
        <v>62</v>
      </c>
      <c r="C73" s="51">
        <v>0</v>
      </c>
      <c r="D73" s="47">
        <v>0</v>
      </c>
      <c r="E73" s="47">
        <v>0</v>
      </c>
      <c r="F73" s="47">
        <v>0</v>
      </c>
      <c r="G73" s="47">
        <v>65.0425</v>
      </c>
      <c r="H73" s="47">
        <v>55.0259</v>
      </c>
      <c r="I73" s="47">
        <v>0</v>
      </c>
      <c r="J73" s="49">
        <v>117.78</v>
      </c>
      <c r="K73" s="48">
        <v>1080.91</v>
      </c>
      <c r="L73" s="48">
        <v>27.075</v>
      </c>
      <c r="M73" s="48">
        <v>66.1364</v>
      </c>
      <c r="N73" s="48">
        <v>303.911</v>
      </c>
      <c r="O73" s="48">
        <v>0</v>
      </c>
      <c r="P73" s="48">
        <v>0</v>
      </c>
      <c r="Q73" s="48">
        <v>0</v>
      </c>
      <c r="R73" s="48">
        <v>0</v>
      </c>
      <c r="S73" s="48">
        <v>640.22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52">
        <v>0</v>
      </c>
      <c r="Z73" s="48">
        <v>0</v>
      </c>
      <c r="AA73" s="50">
        <v>0</v>
      </c>
      <c r="AB73" s="25">
        <f t="shared" si="0"/>
        <v>2356.1008</v>
      </c>
    </row>
    <row r="74" spans="1:28" ht="12.75">
      <c r="A74" s="236"/>
      <c r="B74" s="112" t="s">
        <v>63</v>
      </c>
      <c r="C74" s="51">
        <v>0</v>
      </c>
      <c r="D74" s="47">
        <v>0</v>
      </c>
      <c r="E74" s="47">
        <v>0</v>
      </c>
      <c r="F74" s="47">
        <v>0</v>
      </c>
      <c r="G74" s="47">
        <v>78.0097</v>
      </c>
      <c r="H74" s="47">
        <v>36.9696</v>
      </c>
      <c r="I74" s="47">
        <v>0</v>
      </c>
      <c r="J74" s="49">
        <v>0</v>
      </c>
      <c r="K74" s="48">
        <v>1202.72</v>
      </c>
      <c r="L74" s="48">
        <v>23.1172</v>
      </c>
      <c r="M74" s="48">
        <v>66.137</v>
      </c>
      <c r="N74" s="48">
        <v>315.836</v>
      </c>
      <c r="O74" s="48">
        <v>0</v>
      </c>
      <c r="P74" s="48">
        <v>0</v>
      </c>
      <c r="Q74" s="48">
        <v>0</v>
      </c>
      <c r="R74" s="48">
        <v>0</v>
      </c>
      <c r="S74" s="48">
        <v>640.22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52">
        <v>0</v>
      </c>
      <c r="Z74" s="48">
        <v>0</v>
      </c>
      <c r="AA74" s="50">
        <v>0</v>
      </c>
      <c r="AB74" s="25">
        <f t="shared" si="0"/>
        <v>2363.0095</v>
      </c>
    </row>
    <row r="75" spans="1:28" ht="12.75">
      <c r="A75" s="236"/>
      <c r="B75" s="112" t="s">
        <v>67</v>
      </c>
      <c r="C75" s="51">
        <v>0</v>
      </c>
      <c r="D75" s="47">
        <v>6.78032</v>
      </c>
      <c r="E75" s="47">
        <v>0</v>
      </c>
      <c r="F75" s="47">
        <v>0</v>
      </c>
      <c r="G75" s="47">
        <v>77.0248</v>
      </c>
      <c r="H75" s="47">
        <v>22.9243</v>
      </c>
      <c r="I75" s="47">
        <v>0</v>
      </c>
      <c r="J75" s="49">
        <v>0</v>
      </c>
      <c r="K75" s="48">
        <v>1220.89</v>
      </c>
      <c r="L75" s="48">
        <v>23.2936</v>
      </c>
      <c r="M75" s="48">
        <v>66.137</v>
      </c>
      <c r="N75" s="48">
        <v>306.433</v>
      </c>
      <c r="O75" s="48">
        <v>0</v>
      </c>
      <c r="P75" s="48">
        <v>0</v>
      </c>
      <c r="Q75" s="48">
        <v>0</v>
      </c>
      <c r="R75" s="48">
        <v>0</v>
      </c>
      <c r="S75" s="48">
        <v>640.22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52">
        <v>0</v>
      </c>
      <c r="Z75" s="48">
        <v>0</v>
      </c>
      <c r="AA75" s="50">
        <v>0</v>
      </c>
      <c r="AB75" s="25">
        <f t="shared" si="0"/>
        <v>2363.70302</v>
      </c>
    </row>
    <row r="76" spans="1:28" ht="13.5" thickBot="1">
      <c r="A76" s="236"/>
      <c r="B76" s="113" t="s">
        <v>65</v>
      </c>
      <c r="C76" s="53">
        <v>0</v>
      </c>
      <c r="D76" s="54">
        <v>0</v>
      </c>
      <c r="E76" s="54">
        <v>0</v>
      </c>
      <c r="F76" s="54">
        <v>0</v>
      </c>
      <c r="G76" s="54">
        <v>80.6148</v>
      </c>
      <c r="H76" s="54">
        <v>36.8083</v>
      </c>
      <c r="I76" s="54">
        <v>0</v>
      </c>
      <c r="J76" s="55">
        <v>0</v>
      </c>
      <c r="K76" s="55">
        <v>1193.22</v>
      </c>
      <c r="L76" s="55">
        <v>0</v>
      </c>
      <c r="M76" s="55">
        <v>0</v>
      </c>
      <c r="N76" s="55">
        <v>315.809</v>
      </c>
      <c r="O76" s="55">
        <v>0</v>
      </c>
      <c r="P76" s="55">
        <v>0</v>
      </c>
      <c r="Q76" s="55">
        <v>0</v>
      </c>
      <c r="R76" s="55">
        <v>0</v>
      </c>
      <c r="S76" s="55">
        <v>640.22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6">
        <v>0</v>
      </c>
      <c r="Z76" s="55">
        <v>0</v>
      </c>
      <c r="AA76" s="58">
        <v>0</v>
      </c>
      <c r="AB76" s="41">
        <f t="shared" si="0"/>
        <v>2266.6721</v>
      </c>
    </row>
    <row r="77" spans="1:28" ht="13.5" thickBot="1">
      <c r="A77" s="250"/>
      <c r="B77" s="114" t="s">
        <v>34</v>
      </c>
      <c r="C77" s="42">
        <f aca="true" t="shared" si="8" ref="C77:AA77">SUM(C66:C76)</f>
        <v>355.69820000000004</v>
      </c>
      <c r="D77" s="42">
        <f t="shared" si="8"/>
        <v>484.24482</v>
      </c>
      <c r="E77" s="42">
        <f t="shared" si="8"/>
        <v>149.431</v>
      </c>
      <c r="F77" s="42">
        <f t="shared" si="8"/>
        <v>0</v>
      </c>
      <c r="G77" s="42">
        <f t="shared" si="8"/>
        <v>847.1453999999999</v>
      </c>
      <c r="H77" s="42">
        <f t="shared" si="8"/>
        <v>372.14225</v>
      </c>
      <c r="I77" s="42">
        <f t="shared" si="8"/>
        <v>23.78368</v>
      </c>
      <c r="J77" s="43">
        <f t="shared" si="8"/>
        <v>117.78</v>
      </c>
      <c r="K77" s="43">
        <f t="shared" si="8"/>
        <v>10713.277999999998</v>
      </c>
      <c r="L77" s="43">
        <f t="shared" si="8"/>
        <v>240.4124</v>
      </c>
      <c r="M77" s="43">
        <f t="shared" si="8"/>
        <v>593.7696000000001</v>
      </c>
      <c r="N77" s="43">
        <f t="shared" si="8"/>
        <v>4022.781</v>
      </c>
      <c r="O77" s="43">
        <f t="shared" si="8"/>
        <v>0</v>
      </c>
      <c r="P77" s="43">
        <f t="shared" si="8"/>
        <v>1792.39</v>
      </c>
      <c r="Q77" s="43">
        <f t="shared" si="8"/>
        <v>190.8409</v>
      </c>
      <c r="R77" s="43">
        <f t="shared" si="8"/>
        <v>1210.26</v>
      </c>
      <c r="S77" s="43">
        <f t="shared" si="8"/>
        <v>6402.200000000002</v>
      </c>
      <c r="T77" s="43">
        <f t="shared" si="8"/>
        <v>205</v>
      </c>
      <c r="U77" s="43">
        <f t="shared" si="8"/>
        <v>3742.32</v>
      </c>
      <c r="V77" s="43">
        <f t="shared" si="8"/>
        <v>192.06</v>
      </c>
      <c r="W77" s="43">
        <f t="shared" si="8"/>
        <v>3506.15</v>
      </c>
      <c r="X77" s="43">
        <f t="shared" si="8"/>
        <v>70.6</v>
      </c>
      <c r="Y77" s="43">
        <f t="shared" si="8"/>
        <v>1300.1</v>
      </c>
      <c r="Z77" s="43">
        <f t="shared" si="8"/>
        <v>1171.28</v>
      </c>
      <c r="AA77" s="43">
        <f t="shared" si="8"/>
        <v>0</v>
      </c>
      <c r="AB77" s="44">
        <f t="shared" si="0"/>
        <v>37703.66724999999</v>
      </c>
    </row>
    <row r="78" spans="1:28" ht="12.75" customHeight="1">
      <c r="A78" s="232" t="s">
        <v>78</v>
      </c>
      <c r="B78" s="61" t="s">
        <v>55</v>
      </c>
      <c r="C78" s="62">
        <v>1021.99</v>
      </c>
      <c r="D78" s="63">
        <v>501.551</v>
      </c>
      <c r="E78" s="63">
        <v>0</v>
      </c>
      <c r="F78" s="63">
        <v>0</v>
      </c>
      <c r="G78" s="63">
        <v>53.013</v>
      </c>
      <c r="H78" s="63">
        <v>130.165</v>
      </c>
      <c r="I78" s="63">
        <v>0</v>
      </c>
      <c r="J78" s="64">
        <v>0</v>
      </c>
      <c r="K78" s="64">
        <v>1354.19</v>
      </c>
      <c r="L78" s="75">
        <v>40</v>
      </c>
      <c r="M78" s="64">
        <v>0</v>
      </c>
      <c r="N78" s="64">
        <v>75.64</v>
      </c>
      <c r="O78" s="64">
        <v>0</v>
      </c>
      <c r="P78" s="64">
        <v>2424.7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6">
        <v>0</v>
      </c>
      <c r="AB78" s="21">
        <f t="shared" si="0"/>
        <v>5601.249</v>
      </c>
    </row>
    <row r="79" spans="1:28" ht="12.75" customHeight="1">
      <c r="A79" s="233"/>
      <c r="B79" s="22" t="s">
        <v>56</v>
      </c>
      <c r="C79" s="51">
        <v>0</v>
      </c>
      <c r="D79" s="47">
        <v>4.63597</v>
      </c>
      <c r="E79" s="47">
        <v>0</v>
      </c>
      <c r="F79" s="47">
        <v>73.9561</v>
      </c>
      <c r="G79" s="47">
        <v>188.283</v>
      </c>
      <c r="H79" s="47">
        <v>29.2854</v>
      </c>
      <c r="I79" s="47">
        <v>12.15</v>
      </c>
      <c r="J79" s="48">
        <v>0</v>
      </c>
      <c r="K79" s="48">
        <v>2227.24</v>
      </c>
      <c r="L79" s="48">
        <v>34.93</v>
      </c>
      <c r="M79" s="48">
        <v>0</v>
      </c>
      <c r="N79" s="48">
        <v>886.282</v>
      </c>
      <c r="O79" s="48">
        <v>325.404</v>
      </c>
      <c r="P79" s="48">
        <v>0</v>
      </c>
      <c r="Q79" s="48">
        <v>4478.1026</v>
      </c>
      <c r="R79" s="48">
        <v>1205.2799</v>
      </c>
      <c r="S79" s="48">
        <v>1406.57</v>
      </c>
      <c r="T79" s="48">
        <v>70</v>
      </c>
      <c r="U79" s="48">
        <v>490.51</v>
      </c>
      <c r="V79" s="48">
        <v>782.08</v>
      </c>
      <c r="W79" s="48">
        <v>6197.98</v>
      </c>
      <c r="X79" s="48">
        <v>163.52</v>
      </c>
      <c r="Y79" s="48">
        <v>1295.9</v>
      </c>
      <c r="Z79" s="48">
        <v>0</v>
      </c>
      <c r="AA79" s="50">
        <v>0</v>
      </c>
      <c r="AB79" s="25">
        <f t="shared" si="0"/>
        <v>19872.10897</v>
      </c>
    </row>
    <row r="80" spans="1:28" ht="12.75">
      <c r="A80" s="233"/>
      <c r="B80" s="26" t="s">
        <v>76</v>
      </c>
      <c r="C80" s="51">
        <v>0</v>
      </c>
      <c r="D80" s="47">
        <v>4.63597</v>
      </c>
      <c r="E80" s="47">
        <v>0</v>
      </c>
      <c r="F80" s="47">
        <v>0</v>
      </c>
      <c r="G80" s="47">
        <v>204.418</v>
      </c>
      <c r="H80" s="47">
        <v>37.2658</v>
      </c>
      <c r="I80" s="47">
        <v>0</v>
      </c>
      <c r="J80" s="48">
        <v>56.0136</v>
      </c>
      <c r="K80" s="48">
        <v>2351.49</v>
      </c>
      <c r="L80" s="48">
        <v>34.9345</v>
      </c>
      <c r="M80" s="48">
        <v>0</v>
      </c>
      <c r="N80" s="48">
        <v>696.815</v>
      </c>
      <c r="O80" s="48">
        <v>0</v>
      </c>
      <c r="P80" s="48">
        <v>0</v>
      </c>
      <c r="Q80" s="48">
        <v>0</v>
      </c>
      <c r="R80" s="48">
        <v>0</v>
      </c>
      <c r="S80" s="48">
        <v>1406.57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50">
        <v>0</v>
      </c>
      <c r="AB80" s="25">
        <f t="shared" si="0"/>
        <v>4792.14287</v>
      </c>
    </row>
    <row r="81" spans="1:28" ht="12.75">
      <c r="A81" s="233"/>
      <c r="B81" s="26" t="s">
        <v>58</v>
      </c>
      <c r="C81" s="51">
        <v>0</v>
      </c>
      <c r="D81" s="47">
        <v>5.9051</v>
      </c>
      <c r="E81" s="47">
        <v>0</v>
      </c>
      <c r="F81" s="47">
        <v>0</v>
      </c>
      <c r="G81" s="47">
        <v>198.725</v>
      </c>
      <c r="H81" s="47">
        <v>39.9858</v>
      </c>
      <c r="I81" s="47">
        <v>0</v>
      </c>
      <c r="J81" s="48">
        <v>0</v>
      </c>
      <c r="K81" s="48">
        <v>2395.68</v>
      </c>
      <c r="L81" s="48">
        <v>34.9345</v>
      </c>
      <c r="M81" s="48">
        <v>0</v>
      </c>
      <c r="N81" s="48">
        <v>576.773</v>
      </c>
      <c r="O81" s="48">
        <v>0</v>
      </c>
      <c r="P81" s="48">
        <v>0</v>
      </c>
      <c r="Q81" s="48">
        <v>0</v>
      </c>
      <c r="R81" s="48">
        <v>0</v>
      </c>
      <c r="S81" s="48">
        <v>1393.32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50">
        <v>0</v>
      </c>
      <c r="AB81" s="25">
        <f t="shared" si="0"/>
        <v>4645.3234</v>
      </c>
    </row>
    <row r="82" spans="1:28" ht="12.75">
      <c r="A82" s="233"/>
      <c r="B82" s="26" t="s">
        <v>59</v>
      </c>
      <c r="C82" s="51">
        <v>0</v>
      </c>
      <c r="D82" s="47">
        <v>4.75597</v>
      </c>
      <c r="E82" s="47">
        <v>0</v>
      </c>
      <c r="F82" s="47">
        <v>0</v>
      </c>
      <c r="G82" s="47">
        <v>202.264</v>
      </c>
      <c r="H82" s="47">
        <v>38.1661</v>
      </c>
      <c r="I82" s="47">
        <v>0</v>
      </c>
      <c r="J82" s="48">
        <v>0</v>
      </c>
      <c r="K82" s="48">
        <v>2354.9</v>
      </c>
      <c r="L82" s="48">
        <v>34.9345</v>
      </c>
      <c r="M82" s="48">
        <v>0</v>
      </c>
      <c r="N82" s="48">
        <v>587.535</v>
      </c>
      <c r="O82" s="48">
        <v>0</v>
      </c>
      <c r="P82" s="48">
        <v>0</v>
      </c>
      <c r="Q82" s="48">
        <v>0</v>
      </c>
      <c r="R82" s="48">
        <v>0</v>
      </c>
      <c r="S82" s="48">
        <v>1362.84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50">
        <v>0</v>
      </c>
      <c r="AB82" s="25">
        <f t="shared" si="0"/>
        <v>4585.39557</v>
      </c>
    </row>
    <row r="83" spans="1:28" ht="13.5" thickBot="1">
      <c r="A83" s="233"/>
      <c r="B83" s="80" t="s">
        <v>60</v>
      </c>
      <c r="C83" s="115">
        <v>0</v>
      </c>
      <c r="D83" s="116">
        <v>4.75597</v>
      </c>
      <c r="E83" s="116">
        <v>195.361</v>
      </c>
      <c r="F83" s="116">
        <v>0</v>
      </c>
      <c r="G83" s="116">
        <v>187.915</v>
      </c>
      <c r="H83" s="116">
        <v>45.5719</v>
      </c>
      <c r="I83" s="116">
        <v>0</v>
      </c>
      <c r="J83" s="83">
        <v>0</v>
      </c>
      <c r="K83" s="83">
        <v>2194.05</v>
      </c>
      <c r="L83" s="83">
        <v>0</v>
      </c>
      <c r="M83" s="83">
        <v>0</v>
      </c>
      <c r="N83" s="83">
        <v>574.298</v>
      </c>
      <c r="O83" s="83">
        <v>0</v>
      </c>
      <c r="P83" s="83">
        <v>0</v>
      </c>
      <c r="Q83" s="83">
        <v>0</v>
      </c>
      <c r="R83" s="83">
        <v>0</v>
      </c>
      <c r="S83" s="83">
        <v>1405.57</v>
      </c>
      <c r="T83" s="83">
        <v>0</v>
      </c>
      <c r="U83" s="83">
        <v>0</v>
      </c>
      <c r="V83" s="83">
        <v>0</v>
      </c>
      <c r="W83" s="83">
        <v>0</v>
      </c>
      <c r="X83" s="83">
        <v>0</v>
      </c>
      <c r="Y83" s="83">
        <v>0</v>
      </c>
      <c r="Z83" s="83">
        <v>0</v>
      </c>
      <c r="AA83" s="85">
        <v>0</v>
      </c>
      <c r="AB83" s="86">
        <f t="shared" si="0"/>
        <v>4607.52187</v>
      </c>
    </row>
    <row r="84" spans="1:28" ht="13.5" thickBot="1">
      <c r="A84" s="257"/>
      <c r="B84" s="117" t="s">
        <v>34</v>
      </c>
      <c r="C84" s="88">
        <f aca="true" t="shared" si="9" ref="C84:AA84">SUM(C78:C83)</f>
        <v>1021.99</v>
      </c>
      <c r="D84" s="88">
        <f t="shared" si="9"/>
        <v>526.2399800000001</v>
      </c>
      <c r="E84" s="88">
        <f t="shared" si="9"/>
        <v>195.361</v>
      </c>
      <c r="F84" s="88">
        <f t="shared" si="9"/>
        <v>73.9561</v>
      </c>
      <c r="G84" s="88">
        <f t="shared" si="9"/>
        <v>1034.618</v>
      </c>
      <c r="H84" s="88">
        <f t="shared" si="9"/>
        <v>320.44000000000005</v>
      </c>
      <c r="I84" s="88">
        <f t="shared" si="9"/>
        <v>12.15</v>
      </c>
      <c r="J84" s="89">
        <f t="shared" si="9"/>
        <v>56.0136</v>
      </c>
      <c r="K84" s="89">
        <f t="shared" si="9"/>
        <v>12877.55</v>
      </c>
      <c r="L84" s="89">
        <f t="shared" si="9"/>
        <v>179.7335</v>
      </c>
      <c r="M84" s="89">
        <f t="shared" si="9"/>
        <v>0</v>
      </c>
      <c r="N84" s="89">
        <f t="shared" si="9"/>
        <v>3397.343</v>
      </c>
      <c r="O84" s="89">
        <f t="shared" si="9"/>
        <v>325.404</v>
      </c>
      <c r="P84" s="89">
        <f t="shared" si="9"/>
        <v>2424.7</v>
      </c>
      <c r="Q84" s="89">
        <f t="shared" si="9"/>
        <v>4478.1026</v>
      </c>
      <c r="R84" s="89">
        <f t="shared" si="9"/>
        <v>1205.2799</v>
      </c>
      <c r="S84" s="89">
        <f t="shared" si="9"/>
        <v>6974.87</v>
      </c>
      <c r="T84" s="89">
        <f t="shared" si="9"/>
        <v>70</v>
      </c>
      <c r="U84" s="89">
        <f t="shared" si="9"/>
        <v>490.51</v>
      </c>
      <c r="V84" s="89">
        <f t="shared" si="9"/>
        <v>782.08</v>
      </c>
      <c r="W84" s="89">
        <f t="shared" si="9"/>
        <v>6197.98</v>
      </c>
      <c r="X84" s="89">
        <f t="shared" si="9"/>
        <v>163.52</v>
      </c>
      <c r="Y84" s="89">
        <f t="shared" si="9"/>
        <v>1295.9</v>
      </c>
      <c r="Z84" s="89">
        <f t="shared" si="9"/>
        <v>0</v>
      </c>
      <c r="AA84" s="89">
        <f t="shared" si="9"/>
        <v>0</v>
      </c>
      <c r="AB84" s="90">
        <f t="shared" si="0"/>
        <v>44103.74168000001</v>
      </c>
    </row>
    <row r="85" spans="1:28" ht="12.75" customHeight="1">
      <c r="A85" s="251" t="s">
        <v>79</v>
      </c>
      <c r="B85" s="118" t="s">
        <v>56</v>
      </c>
      <c r="C85" s="92">
        <v>0</v>
      </c>
      <c r="D85" s="17">
        <v>1015.5</v>
      </c>
      <c r="E85" s="17">
        <v>0</v>
      </c>
      <c r="F85" s="17">
        <v>0</v>
      </c>
      <c r="G85" s="17">
        <v>21.8</v>
      </c>
      <c r="H85" s="17">
        <v>4.86</v>
      </c>
      <c r="I85" s="17">
        <v>0</v>
      </c>
      <c r="J85" s="17">
        <v>0</v>
      </c>
      <c r="K85" s="17">
        <v>216.69</v>
      </c>
      <c r="L85" s="17">
        <v>13.57</v>
      </c>
      <c r="M85" s="17">
        <v>0</v>
      </c>
      <c r="N85" s="17">
        <v>222.85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382.42</v>
      </c>
      <c r="V85" s="17">
        <v>0</v>
      </c>
      <c r="W85" s="17">
        <v>0</v>
      </c>
      <c r="X85" s="17">
        <v>92.46</v>
      </c>
      <c r="Y85" s="17">
        <v>327.2</v>
      </c>
      <c r="Z85" s="17">
        <v>509.41</v>
      </c>
      <c r="AA85" s="20">
        <v>0</v>
      </c>
      <c r="AB85" s="21">
        <f t="shared" si="0"/>
        <v>2806.7599999999998</v>
      </c>
    </row>
    <row r="86" spans="1:28" ht="13.5" thickBot="1">
      <c r="A86" s="252"/>
      <c r="B86" s="119" t="s">
        <v>80</v>
      </c>
      <c r="C86" s="120">
        <v>0</v>
      </c>
      <c r="D86" s="36">
        <v>0</v>
      </c>
      <c r="E86" s="36">
        <v>0</v>
      </c>
      <c r="F86" s="36">
        <v>0</v>
      </c>
      <c r="G86" s="36">
        <v>4.95</v>
      </c>
      <c r="H86" s="36">
        <v>13.14</v>
      </c>
      <c r="I86" s="36">
        <v>0</v>
      </c>
      <c r="J86" s="36">
        <v>0</v>
      </c>
      <c r="K86" s="36">
        <v>89.61</v>
      </c>
      <c r="L86" s="36">
        <v>16.12</v>
      </c>
      <c r="M86" s="36">
        <v>0</v>
      </c>
      <c r="N86" s="36">
        <v>16.1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40">
        <v>0</v>
      </c>
      <c r="AB86" s="41">
        <f t="shared" si="0"/>
        <v>139.92000000000002</v>
      </c>
    </row>
    <row r="87" spans="1:28" ht="13.5" thickBot="1">
      <c r="A87" s="252"/>
      <c r="B87" s="121" t="s">
        <v>34</v>
      </c>
      <c r="C87" s="122">
        <f>SUM(C85:C86)</f>
        <v>0</v>
      </c>
      <c r="D87" s="122">
        <f aca="true" t="shared" si="10" ref="D87:AA87">SUM(D85:D86)</f>
        <v>1015.5</v>
      </c>
      <c r="E87" s="122">
        <f t="shared" si="10"/>
        <v>0</v>
      </c>
      <c r="F87" s="122">
        <f t="shared" si="10"/>
        <v>0</v>
      </c>
      <c r="G87" s="122">
        <f t="shared" si="10"/>
        <v>26.75</v>
      </c>
      <c r="H87" s="122">
        <f t="shared" si="10"/>
        <v>18</v>
      </c>
      <c r="I87" s="122">
        <f t="shared" si="10"/>
        <v>0</v>
      </c>
      <c r="J87" s="122">
        <f t="shared" si="10"/>
        <v>0</v>
      </c>
      <c r="K87" s="122">
        <f t="shared" si="10"/>
        <v>306.3</v>
      </c>
      <c r="L87" s="122">
        <f t="shared" si="10"/>
        <v>29.69</v>
      </c>
      <c r="M87" s="122">
        <f t="shared" si="10"/>
        <v>0</v>
      </c>
      <c r="N87" s="122">
        <f t="shared" si="10"/>
        <v>238.95</v>
      </c>
      <c r="O87" s="122">
        <f t="shared" si="10"/>
        <v>0</v>
      </c>
      <c r="P87" s="122">
        <f t="shared" si="10"/>
        <v>0</v>
      </c>
      <c r="Q87" s="122">
        <f t="shared" si="10"/>
        <v>0</v>
      </c>
      <c r="R87" s="122">
        <f t="shared" si="10"/>
        <v>0</v>
      </c>
      <c r="S87" s="122">
        <f t="shared" si="10"/>
        <v>0</v>
      </c>
      <c r="T87" s="122">
        <f t="shared" si="10"/>
        <v>0</v>
      </c>
      <c r="U87" s="122">
        <f t="shared" si="10"/>
        <v>382.42</v>
      </c>
      <c r="V87" s="122">
        <f t="shared" si="10"/>
        <v>0</v>
      </c>
      <c r="W87" s="122">
        <f t="shared" si="10"/>
        <v>0</v>
      </c>
      <c r="X87" s="122">
        <f t="shared" si="10"/>
        <v>92.46</v>
      </c>
      <c r="Y87" s="122">
        <f t="shared" si="10"/>
        <v>327.2</v>
      </c>
      <c r="Z87" s="122">
        <f t="shared" si="10"/>
        <v>509.41</v>
      </c>
      <c r="AA87" s="122">
        <f t="shared" si="10"/>
        <v>0</v>
      </c>
      <c r="AB87" s="110">
        <f t="shared" si="0"/>
        <v>2946.68</v>
      </c>
    </row>
    <row r="88" spans="1:28" ht="12.75" customHeight="1">
      <c r="A88" s="253" t="s">
        <v>81</v>
      </c>
      <c r="B88" s="123" t="s">
        <v>82</v>
      </c>
      <c r="C88" s="124">
        <v>0</v>
      </c>
      <c r="D88" s="125">
        <v>200</v>
      </c>
      <c r="E88" s="125">
        <v>0</v>
      </c>
      <c r="F88" s="125">
        <v>0</v>
      </c>
      <c r="G88" s="125">
        <v>0</v>
      </c>
      <c r="H88" s="125">
        <v>0</v>
      </c>
      <c r="I88" s="125">
        <v>0</v>
      </c>
      <c r="J88" s="17">
        <v>0</v>
      </c>
      <c r="K88" s="17">
        <v>0</v>
      </c>
      <c r="L88" s="17">
        <v>0</v>
      </c>
      <c r="M88" s="17">
        <v>0</v>
      </c>
      <c r="N88" s="17">
        <v>48.58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26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20">
        <v>0</v>
      </c>
      <c r="AB88" s="21">
        <f t="shared" si="0"/>
        <v>248.57999999999998</v>
      </c>
    </row>
    <row r="89" spans="1:28" ht="12.75">
      <c r="A89" s="254"/>
      <c r="B89" s="127" t="s">
        <v>83</v>
      </c>
      <c r="C89" s="128">
        <v>0</v>
      </c>
      <c r="D89" s="129">
        <v>100</v>
      </c>
      <c r="E89" s="129">
        <v>0</v>
      </c>
      <c r="F89" s="129">
        <v>0</v>
      </c>
      <c r="G89" s="129">
        <v>0</v>
      </c>
      <c r="H89" s="129">
        <v>0</v>
      </c>
      <c r="I89" s="129">
        <v>0</v>
      </c>
      <c r="J89" s="3">
        <v>0</v>
      </c>
      <c r="K89" s="3">
        <v>0</v>
      </c>
      <c r="L89" s="3">
        <v>0</v>
      </c>
      <c r="M89" s="3">
        <v>0</v>
      </c>
      <c r="N89" s="3">
        <v>48.58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130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24">
        <v>0</v>
      </c>
      <c r="AB89" s="25">
        <f t="shared" si="0"/>
        <v>148.57999999999998</v>
      </c>
    </row>
    <row r="90" spans="1:28" ht="12.75">
      <c r="A90" s="254"/>
      <c r="B90" s="127" t="s">
        <v>73</v>
      </c>
      <c r="C90" s="128">
        <v>130</v>
      </c>
      <c r="D90" s="129">
        <v>50</v>
      </c>
      <c r="E90" s="129">
        <v>0</v>
      </c>
      <c r="F90" s="129">
        <v>0</v>
      </c>
      <c r="G90" s="129">
        <v>0</v>
      </c>
      <c r="H90" s="129">
        <v>0</v>
      </c>
      <c r="I90" s="129">
        <v>0</v>
      </c>
      <c r="J90" s="3">
        <v>0</v>
      </c>
      <c r="K90" s="3">
        <v>0</v>
      </c>
      <c r="L90" s="3">
        <v>0</v>
      </c>
      <c r="M90" s="3">
        <v>0</v>
      </c>
      <c r="N90" s="3">
        <v>114.71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130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24">
        <v>0</v>
      </c>
      <c r="AB90" s="25">
        <f t="shared" si="0"/>
        <v>294.71</v>
      </c>
    </row>
    <row r="91" spans="1:28" ht="12.75">
      <c r="A91" s="254"/>
      <c r="B91" s="127" t="s">
        <v>74</v>
      </c>
      <c r="C91" s="128">
        <v>0</v>
      </c>
      <c r="D91" s="129">
        <v>50</v>
      </c>
      <c r="E91" s="129">
        <v>0</v>
      </c>
      <c r="F91" s="129">
        <v>0</v>
      </c>
      <c r="G91" s="129">
        <v>0</v>
      </c>
      <c r="H91" s="129">
        <v>0</v>
      </c>
      <c r="I91" s="129">
        <v>0</v>
      </c>
      <c r="J91" s="3">
        <v>0</v>
      </c>
      <c r="K91" s="3">
        <v>0</v>
      </c>
      <c r="L91" s="3">
        <v>0</v>
      </c>
      <c r="M91" s="3">
        <v>0</v>
      </c>
      <c r="N91" s="3">
        <v>114.71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130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24">
        <v>0</v>
      </c>
      <c r="AB91" s="25">
        <f t="shared" si="0"/>
        <v>164.70999999999998</v>
      </c>
    </row>
    <row r="92" spans="1:28" ht="12.75" customHeight="1">
      <c r="A92" s="254"/>
      <c r="B92" s="127" t="s">
        <v>56</v>
      </c>
      <c r="C92" s="128">
        <v>0</v>
      </c>
      <c r="D92" s="129">
        <v>0</v>
      </c>
      <c r="E92" s="129">
        <v>0</v>
      </c>
      <c r="F92" s="129">
        <v>0</v>
      </c>
      <c r="G92" s="129">
        <v>7.74</v>
      </c>
      <c r="H92" s="129">
        <v>0</v>
      </c>
      <c r="I92" s="129">
        <v>105.3</v>
      </c>
      <c r="J92" s="3">
        <v>0</v>
      </c>
      <c r="K92" s="3">
        <v>144.48</v>
      </c>
      <c r="L92" s="3">
        <v>0</v>
      </c>
      <c r="M92" s="3">
        <v>488.64</v>
      </c>
      <c r="N92" s="3">
        <v>37</v>
      </c>
      <c r="O92" s="3">
        <v>0</v>
      </c>
      <c r="P92" s="3">
        <v>0</v>
      </c>
      <c r="Q92" s="3">
        <v>0</v>
      </c>
      <c r="R92" s="3">
        <v>0</v>
      </c>
      <c r="S92" s="3">
        <v>235.2</v>
      </c>
      <c r="T92" s="130">
        <v>110</v>
      </c>
      <c r="U92" s="131">
        <v>110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24">
        <v>0</v>
      </c>
      <c r="AB92" s="25">
        <f t="shared" si="0"/>
        <v>1238.36</v>
      </c>
    </row>
    <row r="93" spans="1:28" ht="12.75">
      <c r="A93" s="254"/>
      <c r="B93" s="127" t="s">
        <v>76</v>
      </c>
      <c r="C93" s="128">
        <v>0</v>
      </c>
      <c r="D93" s="129">
        <v>0</v>
      </c>
      <c r="E93" s="129">
        <v>0</v>
      </c>
      <c r="F93" s="129">
        <v>0</v>
      </c>
      <c r="G93" s="129">
        <v>54.81</v>
      </c>
      <c r="H93" s="129">
        <v>88.77</v>
      </c>
      <c r="I93" s="129">
        <v>0</v>
      </c>
      <c r="J93" s="3">
        <v>0</v>
      </c>
      <c r="K93" s="3">
        <v>567.87</v>
      </c>
      <c r="L93" s="3">
        <v>0</v>
      </c>
      <c r="M93" s="3">
        <v>0</v>
      </c>
      <c r="N93" s="3">
        <v>37</v>
      </c>
      <c r="O93" s="3">
        <v>0</v>
      </c>
      <c r="P93" s="3">
        <v>0</v>
      </c>
      <c r="Q93" s="3">
        <v>0</v>
      </c>
      <c r="R93" s="3">
        <v>0</v>
      </c>
      <c r="S93" s="3">
        <v>235.2</v>
      </c>
      <c r="T93" s="3">
        <v>0</v>
      </c>
      <c r="U93" s="131">
        <v>235.2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24">
        <v>0</v>
      </c>
      <c r="AB93" s="25">
        <f t="shared" si="0"/>
        <v>1218.8500000000001</v>
      </c>
    </row>
    <row r="94" spans="1:28" ht="12.75">
      <c r="A94" s="254"/>
      <c r="B94" s="127" t="s">
        <v>58</v>
      </c>
      <c r="C94" s="128">
        <v>0</v>
      </c>
      <c r="D94" s="129">
        <v>0</v>
      </c>
      <c r="E94" s="129">
        <v>0</v>
      </c>
      <c r="F94" s="129">
        <v>0</v>
      </c>
      <c r="G94" s="129">
        <v>54.81</v>
      </c>
      <c r="H94" s="129">
        <v>18.77</v>
      </c>
      <c r="I94" s="129">
        <v>0</v>
      </c>
      <c r="J94" s="3">
        <v>0</v>
      </c>
      <c r="K94" s="3">
        <v>874.54</v>
      </c>
      <c r="L94" s="3">
        <v>0</v>
      </c>
      <c r="M94" s="3">
        <v>0</v>
      </c>
      <c r="N94" s="3">
        <v>55.59</v>
      </c>
      <c r="O94" s="3">
        <v>0</v>
      </c>
      <c r="P94" s="3">
        <v>0</v>
      </c>
      <c r="Q94" s="3">
        <v>0</v>
      </c>
      <c r="R94" s="3">
        <v>0</v>
      </c>
      <c r="S94" s="3">
        <v>235.2</v>
      </c>
      <c r="T94" s="3">
        <v>0</v>
      </c>
      <c r="U94" s="131">
        <v>318.72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24">
        <v>0</v>
      </c>
      <c r="AB94" s="25">
        <f t="shared" si="0"/>
        <v>1557.63</v>
      </c>
    </row>
    <row r="95" spans="1:28" ht="12.75">
      <c r="A95" s="254"/>
      <c r="B95" s="127" t="s">
        <v>59</v>
      </c>
      <c r="C95" s="128">
        <v>0</v>
      </c>
      <c r="D95" s="129">
        <v>0</v>
      </c>
      <c r="E95" s="129">
        <v>0</v>
      </c>
      <c r="F95" s="129">
        <v>0</v>
      </c>
      <c r="G95" s="129">
        <v>54.81</v>
      </c>
      <c r="H95" s="129">
        <v>18.77</v>
      </c>
      <c r="I95" s="129">
        <v>0</v>
      </c>
      <c r="J95" s="3">
        <v>0</v>
      </c>
      <c r="K95" s="3">
        <v>874.54</v>
      </c>
      <c r="L95" s="3">
        <v>0</v>
      </c>
      <c r="M95" s="3">
        <v>0</v>
      </c>
      <c r="N95" s="3">
        <v>55.59</v>
      </c>
      <c r="O95" s="3">
        <v>0</v>
      </c>
      <c r="P95" s="3">
        <v>0</v>
      </c>
      <c r="Q95" s="3">
        <v>0</v>
      </c>
      <c r="R95" s="3">
        <v>0</v>
      </c>
      <c r="S95" s="3">
        <v>235.2</v>
      </c>
      <c r="T95" s="3">
        <v>0</v>
      </c>
      <c r="U95" s="131">
        <v>318.72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24">
        <v>0</v>
      </c>
      <c r="AB95" s="25">
        <f t="shared" si="0"/>
        <v>1557.63</v>
      </c>
    </row>
    <row r="96" spans="1:28" ht="12.75">
      <c r="A96" s="254"/>
      <c r="B96" s="127" t="s">
        <v>60</v>
      </c>
      <c r="C96" s="128">
        <v>0</v>
      </c>
      <c r="D96" s="129">
        <v>0</v>
      </c>
      <c r="E96" s="129">
        <v>0</v>
      </c>
      <c r="F96" s="129">
        <v>0</v>
      </c>
      <c r="G96" s="129">
        <v>54.81</v>
      </c>
      <c r="H96" s="129">
        <v>18.77</v>
      </c>
      <c r="I96" s="129">
        <v>0</v>
      </c>
      <c r="J96" s="3">
        <v>0</v>
      </c>
      <c r="K96" s="3">
        <v>874.54</v>
      </c>
      <c r="L96" s="3">
        <v>0</v>
      </c>
      <c r="M96" s="3">
        <v>0</v>
      </c>
      <c r="N96" s="3">
        <v>55.59</v>
      </c>
      <c r="O96" s="3">
        <v>0</v>
      </c>
      <c r="P96" s="3">
        <v>0</v>
      </c>
      <c r="Q96" s="3">
        <v>0</v>
      </c>
      <c r="R96" s="3">
        <v>0</v>
      </c>
      <c r="S96" s="3">
        <v>235.2</v>
      </c>
      <c r="T96" s="3">
        <v>0</v>
      </c>
      <c r="U96" s="131">
        <v>318.72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24">
        <v>0</v>
      </c>
      <c r="AB96" s="25">
        <f t="shared" si="0"/>
        <v>1557.63</v>
      </c>
    </row>
    <row r="97" spans="1:28" ht="12.75">
      <c r="A97" s="254"/>
      <c r="B97" s="127" t="s">
        <v>61</v>
      </c>
      <c r="C97" s="128">
        <v>0</v>
      </c>
      <c r="D97" s="129">
        <v>0</v>
      </c>
      <c r="E97" s="129">
        <v>0</v>
      </c>
      <c r="F97" s="129">
        <v>0</v>
      </c>
      <c r="G97" s="129">
        <v>54.81</v>
      </c>
      <c r="H97" s="129">
        <v>18.77</v>
      </c>
      <c r="I97" s="129">
        <v>0</v>
      </c>
      <c r="J97" s="3">
        <v>0</v>
      </c>
      <c r="K97" s="3">
        <v>874.54</v>
      </c>
      <c r="L97" s="3">
        <v>0</v>
      </c>
      <c r="M97" s="3">
        <v>0</v>
      </c>
      <c r="N97" s="3">
        <v>55.59</v>
      </c>
      <c r="O97" s="3">
        <v>0</v>
      </c>
      <c r="P97" s="3">
        <v>0</v>
      </c>
      <c r="Q97" s="3">
        <v>0</v>
      </c>
      <c r="R97" s="3">
        <v>0</v>
      </c>
      <c r="S97" s="3">
        <v>235.2</v>
      </c>
      <c r="T97" s="3">
        <v>0</v>
      </c>
      <c r="U97" s="131">
        <v>318.72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24">
        <v>0</v>
      </c>
      <c r="AB97" s="25">
        <f t="shared" si="0"/>
        <v>1557.63</v>
      </c>
    </row>
    <row r="98" spans="1:28" ht="12.75">
      <c r="A98" s="254"/>
      <c r="B98" s="127" t="s">
        <v>62</v>
      </c>
      <c r="C98" s="128">
        <v>0</v>
      </c>
      <c r="D98" s="129">
        <v>0</v>
      </c>
      <c r="E98" s="129">
        <v>0</v>
      </c>
      <c r="F98" s="129">
        <v>0</v>
      </c>
      <c r="G98" s="129">
        <v>54.81</v>
      </c>
      <c r="H98" s="129">
        <v>18.77</v>
      </c>
      <c r="I98" s="129">
        <v>0</v>
      </c>
      <c r="J98" s="3">
        <v>0</v>
      </c>
      <c r="K98" s="3">
        <v>874.54</v>
      </c>
      <c r="L98" s="3">
        <v>0</v>
      </c>
      <c r="M98" s="3">
        <v>0</v>
      </c>
      <c r="N98" s="3">
        <v>55.59</v>
      </c>
      <c r="O98" s="3">
        <v>0</v>
      </c>
      <c r="P98" s="3">
        <v>0</v>
      </c>
      <c r="Q98" s="3">
        <v>0</v>
      </c>
      <c r="R98" s="3">
        <v>0</v>
      </c>
      <c r="S98" s="3">
        <v>235.2</v>
      </c>
      <c r="T98" s="3">
        <v>0</v>
      </c>
      <c r="U98" s="131">
        <v>318.72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24">
        <v>0</v>
      </c>
      <c r="AB98" s="25">
        <f t="shared" si="0"/>
        <v>1557.63</v>
      </c>
    </row>
    <row r="99" spans="1:28" ht="12.75">
      <c r="A99" s="254"/>
      <c r="B99" s="127" t="s">
        <v>63</v>
      </c>
      <c r="C99" s="128">
        <v>0</v>
      </c>
      <c r="D99" s="129">
        <v>0</v>
      </c>
      <c r="E99" s="129">
        <v>0</v>
      </c>
      <c r="F99" s="129">
        <v>0</v>
      </c>
      <c r="G99" s="129">
        <v>54.81</v>
      </c>
      <c r="H99" s="129">
        <v>18.77</v>
      </c>
      <c r="I99" s="129">
        <v>0</v>
      </c>
      <c r="J99" s="3">
        <v>0</v>
      </c>
      <c r="K99" s="3">
        <v>874.54</v>
      </c>
      <c r="L99" s="3">
        <v>0</v>
      </c>
      <c r="M99" s="3">
        <v>0</v>
      </c>
      <c r="N99" s="3">
        <v>55.59</v>
      </c>
      <c r="O99" s="3">
        <v>0</v>
      </c>
      <c r="P99" s="3">
        <v>0</v>
      </c>
      <c r="Q99" s="3">
        <v>0</v>
      </c>
      <c r="R99" s="3">
        <v>0</v>
      </c>
      <c r="S99" s="3">
        <v>235.2</v>
      </c>
      <c r="T99" s="3">
        <v>0</v>
      </c>
      <c r="U99" s="131">
        <v>318.72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24">
        <v>0</v>
      </c>
      <c r="AB99" s="25">
        <f t="shared" si="0"/>
        <v>1557.63</v>
      </c>
    </row>
    <row r="100" spans="1:28" ht="12.75">
      <c r="A100" s="254"/>
      <c r="B100" s="127" t="s">
        <v>67</v>
      </c>
      <c r="C100" s="128">
        <v>0</v>
      </c>
      <c r="D100" s="129">
        <v>0</v>
      </c>
      <c r="E100" s="129">
        <v>0</v>
      </c>
      <c r="F100" s="129">
        <v>0</v>
      </c>
      <c r="G100" s="129">
        <v>54.81</v>
      </c>
      <c r="H100" s="129">
        <v>18.77</v>
      </c>
      <c r="I100" s="129">
        <v>0</v>
      </c>
      <c r="J100" s="3">
        <v>0</v>
      </c>
      <c r="K100" s="3">
        <v>874.54</v>
      </c>
      <c r="L100" s="3">
        <v>0</v>
      </c>
      <c r="M100" s="3">
        <v>0</v>
      </c>
      <c r="N100" s="3">
        <v>55.59</v>
      </c>
      <c r="O100" s="3">
        <v>0</v>
      </c>
      <c r="P100" s="3">
        <v>0</v>
      </c>
      <c r="Q100" s="3">
        <v>0</v>
      </c>
      <c r="R100" s="3">
        <v>0</v>
      </c>
      <c r="S100" s="3">
        <v>235.2</v>
      </c>
      <c r="T100" s="3">
        <v>0</v>
      </c>
      <c r="U100" s="131">
        <v>318.72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24">
        <v>0</v>
      </c>
      <c r="AB100" s="25">
        <f t="shared" si="0"/>
        <v>1557.63</v>
      </c>
    </row>
    <row r="101" spans="1:28" ht="12.75">
      <c r="A101" s="254"/>
      <c r="B101" s="127" t="s">
        <v>65</v>
      </c>
      <c r="C101" s="128">
        <v>0</v>
      </c>
      <c r="D101" s="129">
        <v>0</v>
      </c>
      <c r="E101" s="129">
        <v>0</v>
      </c>
      <c r="F101" s="129">
        <v>0</v>
      </c>
      <c r="G101" s="129">
        <v>54.81</v>
      </c>
      <c r="H101" s="129">
        <v>18.77</v>
      </c>
      <c r="I101" s="129">
        <v>0</v>
      </c>
      <c r="J101" s="3">
        <v>0</v>
      </c>
      <c r="K101" s="3">
        <v>874.54</v>
      </c>
      <c r="L101" s="3">
        <v>0</v>
      </c>
      <c r="M101" s="3">
        <v>0</v>
      </c>
      <c r="N101" s="3">
        <v>55.59</v>
      </c>
      <c r="O101" s="3">
        <v>0</v>
      </c>
      <c r="P101" s="3">
        <v>0</v>
      </c>
      <c r="Q101" s="3">
        <v>0</v>
      </c>
      <c r="R101" s="3">
        <v>0</v>
      </c>
      <c r="S101" s="3">
        <v>235.2</v>
      </c>
      <c r="T101" s="3">
        <v>0</v>
      </c>
      <c r="U101" s="131">
        <v>318.72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24">
        <v>0</v>
      </c>
      <c r="AB101" s="25">
        <f t="shared" si="0"/>
        <v>1557.63</v>
      </c>
    </row>
    <row r="102" spans="1:28" ht="12.75">
      <c r="A102" s="254"/>
      <c r="B102" s="127" t="s">
        <v>84</v>
      </c>
      <c r="C102" s="128">
        <v>0</v>
      </c>
      <c r="D102" s="129">
        <v>0</v>
      </c>
      <c r="E102" s="129">
        <v>0</v>
      </c>
      <c r="F102" s="129">
        <v>0</v>
      </c>
      <c r="G102" s="129">
        <v>54.81</v>
      </c>
      <c r="H102" s="129">
        <v>18.77</v>
      </c>
      <c r="I102" s="129">
        <v>0</v>
      </c>
      <c r="J102" s="3">
        <v>0</v>
      </c>
      <c r="K102" s="3">
        <v>874.54</v>
      </c>
      <c r="L102" s="3">
        <v>0</v>
      </c>
      <c r="M102" s="3">
        <v>0</v>
      </c>
      <c r="N102" s="3">
        <v>55.59</v>
      </c>
      <c r="O102" s="3">
        <v>0</v>
      </c>
      <c r="P102" s="3">
        <v>0</v>
      </c>
      <c r="Q102" s="3">
        <v>0</v>
      </c>
      <c r="R102" s="3">
        <v>0</v>
      </c>
      <c r="S102" s="3">
        <v>235.2</v>
      </c>
      <c r="T102" s="3">
        <v>0</v>
      </c>
      <c r="U102" s="131">
        <v>318.72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24">
        <v>0</v>
      </c>
      <c r="AB102" s="25">
        <f t="shared" si="0"/>
        <v>1557.63</v>
      </c>
    </row>
    <row r="103" spans="1:28" ht="12.75">
      <c r="A103" s="254"/>
      <c r="B103" s="127" t="s">
        <v>85</v>
      </c>
      <c r="C103" s="128">
        <v>0</v>
      </c>
      <c r="D103" s="129">
        <v>0</v>
      </c>
      <c r="E103" s="129">
        <v>0</v>
      </c>
      <c r="F103" s="129">
        <v>0</v>
      </c>
      <c r="G103" s="129">
        <v>54.81</v>
      </c>
      <c r="H103" s="129">
        <v>18.77</v>
      </c>
      <c r="I103" s="129">
        <v>0</v>
      </c>
      <c r="J103" s="3">
        <v>0</v>
      </c>
      <c r="K103" s="3">
        <v>870.89</v>
      </c>
      <c r="L103" s="3">
        <v>0</v>
      </c>
      <c r="M103" s="3">
        <v>0</v>
      </c>
      <c r="N103" s="3">
        <v>55.59</v>
      </c>
      <c r="O103" s="3">
        <v>0</v>
      </c>
      <c r="P103" s="3">
        <v>0</v>
      </c>
      <c r="Q103" s="3">
        <v>0</v>
      </c>
      <c r="R103" s="3">
        <v>0</v>
      </c>
      <c r="S103" s="3">
        <v>235.2</v>
      </c>
      <c r="T103" s="3">
        <v>0</v>
      </c>
      <c r="U103" s="131">
        <v>318.72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24">
        <v>0</v>
      </c>
      <c r="AB103" s="25">
        <f t="shared" si="0"/>
        <v>1553.98</v>
      </c>
    </row>
    <row r="104" spans="1:28" ht="12.75">
      <c r="A104" s="254"/>
      <c r="B104" s="127" t="s">
        <v>86</v>
      </c>
      <c r="C104" s="128">
        <v>0</v>
      </c>
      <c r="D104" s="129">
        <v>0</v>
      </c>
      <c r="E104" s="129">
        <v>0</v>
      </c>
      <c r="F104" s="129">
        <v>0</v>
      </c>
      <c r="G104" s="129">
        <v>54.81</v>
      </c>
      <c r="H104" s="129">
        <v>18.77</v>
      </c>
      <c r="I104" s="129">
        <v>0</v>
      </c>
      <c r="J104" s="3">
        <v>0</v>
      </c>
      <c r="K104" s="3">
        <v>870.89</v>
      </c>
      <c r="L104" s="3">
        <v>0</v>
      </c>
      <c r="M104" s="3">
        <v>0</v>
      </c>
      <c r="N104" s="3">
        <v>55.59</v>
      </c>
      <c r="O104" s="3">
        <v>0</v>
      </c>
      <c r="P104" s="3">
        <v>0</v>
      </c>
      <c r="Q104" s="3">
        <v>0</v>
      </c>
      <c r="R104" s="3">
        <v>0</v>
      </c>
      <c r="S104" s="3">
        <v>235.2</v>
      </c>
      <c r="T104" s="3">
        <v>0</v>
      </c>
      <c r="U104" s="131">
        <v>318.72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24">
        <v>0</v>
      </c>
      <c r="AB104" s="25">
        <f t="shared" si="0"/>
        <v>1553.98</v>
      </c>
    </row>
    <row r="105" spans="1:28" ht="12.75">
      <c r="A105" s="254"/>
      <c r="B105" s="127" t="s">
        <v>87</v>
      </c>
      <c r="C105" s="128">
        <v>0</v>
      </c>
      <c r="D105" s="129">
        <v>0</v>
      </c>
      <c r="E105" s="129">
        <v>0</v>
      </c>
      <c r="F105" s="129">
        <v>0</v>
      </c>
      <c r="G105" s="129">
        <v>54.81</v>
      </c>
      <c r="H105" s="129">
        <v>18.77</v>
      </c>
      <c r="I105" s="129">
        <v>0</v>
      </c>
      <c r="J105" s="3">
        <v>0</v>
      </c>
      <c r="K105" s="3">
        <v>870.89</v>
      </c>
      <c r="L105" s="3">
        <v>0</v>
      </c>
      <c r="M105" s="3">
        <v>0</v>
      </c>
      <c r="N105" s="3">
        <v>55.59</v>
      </c>
      <c r="O105" s="3">
        <v>0</v>
      </c>
      <c r="P105" s="3">
        <v>0</v>
      </c>
      <c r="Q105" s="3">
        <v>0</v>
      </c>
      <c r="R105" s="3">
        <v>0</v>
      </c>
      <c r="S105" s="3">
        <v>235.2</v>
      </c>
      <c r="T105" s="3">
        <v>0</v>
      </c>
      <c r="U105" s="131">
        <v>318.72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24">
        <v>0</v>
      </c>
      <c r="AB105" s="25">
        <f t="shared" si="0"/>
        <v>1553.98</v>
      </c>
    </row>
    <row r="106" spans="1:28" ht="12.75" customHeight="1">
      <c r="A106" s="254"/>
      <c r="B106" s="127" t="s">
        <v>88</v>
      </c>
      <c r="C106" s="128">
        <v>0</v>
      </c>
      <c r="D106" s="129">
        <v>0</v>
      </c>
      <c r="E106" s="129">
        <v>0</v>
      </c>
      <c r="F106" s="129">
        <v>0</v>
      </c>
      <c r="G106" s="129">
        <v>54.81</v>
      </c>
      <c r="H106" s="129">
        <v>18.77</v>
      </c>
      <c r="I106" s="129">
        <v>0</v>
      </c>
      <c r="J106" s="3">
        <v>0</v>
      </c>
      <c r="K106" s="3">
        <v>870.89</v>
      </c>
      <c r="L106" s="3">
        <v>0</v>
      </c>
      <c r="M106" s="3">
        <v>0</v>
      </c>
      <c r="N106" s="3">
        <v>55.59</v>
      </c>
      <c r="O106" s="3">
        <v>0</v>
      </c>
      <c r="P106" s="3">
        <v>0</v>
      </c>
      <c r="Q106" s="3">
        <v>0</v>
      </c>
      <c r="R106" s="3">
        <v>0</v>
      </c>
      <c r="S106" s="3">
        <v>235.2</v>
      </c>
      <c r="T106" s="3">
        <v>0</v>
      </c>
      <c r="U106" s="131">
        <v>318.72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24">
        <v>0</v>
      </c>
      <c r="AB106" s="25">
        <f t="shared" si="0"/>
        <v>1553.98</v>
      </c>
    </row>
    <row r="107" spans="1:28" ht="12.75">
      <c r="A107" s="254"/>
      <c r="B107" s="127" t="s">
        <v>89</v>
      </c>
      <c r="C107" s="128">
        <v>0</v>
      </c>
      <c r="D107" s="129">
        <v>0</v>
      </c>
      <c r="E107" s="129">
        <v>0</v>
      </c>
      <c r="F107" s="129">
        <v>0</v>
      </c>
      <c r="G107" s="129">
        <v>54.81</v>
      </c>
      <c r="H107" s="129">
        <v>18.77</v>
      </c>
      <c r="I107" s="129">
        <v>0</v>
      </c>
      <c r="J107" s="3">
        <v>0</v>
      </c>
      <c r="K107" s="3">
        <v>870.89</v>
      </c>
      <c r="L107" s="3">
        <v>0</v>
      </c>
      <c r="M107" s="3">
        <v>0</v>
      </c>
      <c r="N107" s="3">
        <v>55.59</v>
      </c>
      <c r="O107" s="3">
        <v>0</v>
      </c>
      <c r="P107" s="3">
        <v>0</v>
      </c>
      <c r="Q107" s="3">
        <v>0</v>
      </c>
      <c r="R107" s="3">
        <v>0</v>
      </c>
      <c r="S107" s="3">
        <v>235.2</v>
      </c>
      <c r="T107" s="3">
        <v>0</v>
      </c>
      <c r="U107" s="131">
        <v>318.72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24">
        <v>0</v>
      </c>
      <c r="AB107" s="25">
        <f t="shared" si="0"/>
        <v>1553.98</v>
      </c>
    </row>
    <row r="108" spans="1:28" ht="12.75">
      <c r="A108" s="254"/>
      <c r="B108" s="127" t="s">
        <v>90</v>
      </c>
      <c r="C108" s="128">
        <v>0</v>
      </c>
      <c r="D108" s="129">
        <v>0</v>
      </c>
      <c r="E108" s="129">
        <v>0</v>
      </c>
      <c r="F108" s="129">
        <v>0</v>
      </c>
      <c r="G108" s="129">
        <v>54.81</v>
      </c>
      <c r="H108" s="129">
        <v>18.77</v>
      </c>
      <c r="I108" s="129">
        <v>0</v>
      </c>
      <c r="J108" s="3">
        <v>0</v>
      </c>
      <c r="K108" s="3">
        <v>870.89</v>
      </c>
      <c r="L108" s="3">
        <v>0</v>
      </c>
      <c r="M108" s="3">
        <v>0</v>
      </c>
      <c r="N108" s="3">
        <v>55.59</v>
      </c>
      <c r="O108" s="3">
        <v>0</v>
      </c>
      <c r="P108" s="3">
        <v>0</v>
      </c>
      <c r="Q108" s="3">
        <v>0</v>
      </c>
      <c r="R108" s="3">
        <v>0</v>
      </c>
      <c r="S108" s="3">
        <v>235.2</v>
      </c>
      <c r="T108" s="3">
        <v>0</v>
      </c>
      <c r="U108" s="131">
        <v>318.72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24">
        <v>0</v>
      </c>
      <c r="AB108" s="25">
        <f t="shared" si="0"/>
        <v>1553.98</v>
      </c>
    </row>
    <row r="109" spans="1:28" ht="12.75">
      <c r="A109" s="254"/>
      <c r="B109" s="127" t="s">
        <v>91</v>
      </c>
      <c r="C109" s="128">
        <v>0</v>
      </c>
      <c r="D109" s="129">
        <v>0</v>
      </c>
      <c r="E109" s="129">
        <v>0</v>
      </c>
      <c r="F109" s="129">
        <v>220</v>
      </c>
      <c r="G109" s="129">
        <v>54.81</v>
      </c>
      <c r="H109" s="129">
        <v>18.77</v>
      </c>
      <c r="I109" s="3">
        <v>11.7</v>
      </c>
      <c r="J109" s="3">
        <v>0</v>
      </c>
      <c r="K109" s="3">
        <v>870.89</v>
      </c>
      <c r="L109" s="3">
        <v>25</v>
      </c>
      <c r="M109" s="3">
        <v>0</v>
      </c>
      <c r="N109" s="3">
        <v>55.59</v>
      </c>
      <c r="O109" s="3">
        <v>0</v>
      </c>
      <c r="P109" s="3">
        <v>0</v>
      </c>
      <c r="Q109" s="3">
        <v>0</v>
      </c>
      <c r="R109" s="3">
        <v>0</v>
      </c>
      <c r="S109" s="3">
        <v>235.2</v>
      </c>
      <c r="T109" s="3">
        <v>0</v>
      </c>
      <c r="U109" s="131">
        <v>318.72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24">
        <v>0</v>
      </c>
      <c r="AB109" s="25">
        <f t="shared" si="0"/>
        <v>1810.68</v>
      </c>
    </row>
    <row r="110" spans="1:28" ht="13.5" thickBot="1">
      <c r="A110" s="254"/>
      <c r="B110" s="132" t="s">
        <v>92</v>
      </c>
      <c r="C110" s="133">
        <v>0</v>
      </c>
      <c r="D110" s="134">
        <v>0</v>
      </c>
      <c r="E110" s="134">
        <v>0</v>
      </c>
      <c r="F110" s="135">
        <v>0</v>
      </c>
      <c r="G110" s="134">
        <v>54.81</v>
      </c>
      <c r="H110" s="134">
        <v>18.77</v>
      </c>
      <c r="I110" s="134">
        <v>0</v>
      </c>
      <c r="J110" s="36">
        <v>0</v>
      </c>
      <c r="K110" s="36">
        <v>843.43</v>
      </c>
      <c r="L110" s="36">
        <v>0</v>
      </c>
      <c r="M110" s="36">
        <v>0</v>
      </c>
      <c r="N110" s="36">
        <v>55.59</v>
      </c>
      <c r="O110" s="36">
        <v>0</v>
      </c>
      <c r="P110" s="36">
        <v>0</v>
      </c>
      <c r="Q110" s="36">
        <v>0</v>
      </c>
      <c r="R110" s="36">
        <v>0</v>
      </c>
      <c r="S110" s="36">
        <v>235.2</v>
      </c>
      <c r="T110" s="36">
        <v>0</v>
      </c>
      <c r="U110" s="136">
        <v>318.72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40">
        <v>0</v>
      </c>
      <c r="AB110" s="41">
        <f t="shared" si="0"/>
        <v>1526.52</v>
      </c>
    </row>
    <row r="111" spans="1:28" ht="13.5" thickBot="1">
      <c r="A111" s="255"/>
      <c r="B111" s="137" t="s">
        <v>34</v>
      </c>
      <c r="C111" s="138">
        <f>SUM(C88:C110)</f>
        <v>130</v>
      </c>
      <c r="D111" s="139">
        <f>SUM(D88:D110)</f>
        <v>400</v>
      </c>
      <c r="E111" s="139">
        <f aca="true" t="shared" si="11" ref="E111:AA111">SUM(E88:E110)</f>
        <v>0</v>
      </c>
      <c r="F111" s="139">
        <f t="shared" si="11"/>
        <v>220</v>
      </c>
      <c r="G111" s="139">
        <f t="shared" si="11"/>
        <v>994.3199999999997</v>
      </c>
      <c r="H111" s="139">
        <f t="shared" si="11"/>
        <v>407.8599999999999</v>
      </c>
      <c r="I111" s="139">
        <f t="shared" si="11"/>
        <v>117</v>
      </c>
      <c r="J111" s="139">
        <f t="shared" si="11"/>
        <v>0</v>
      </c>
      <c r="K111" s="139">
        <f t="shared" si="11"/>
        <v>15522.869999999995</v>
      </c>
      <c r="L111" s="139">
        <f t="shared" si="11"/>
        <v>25</v>
      </c>
      <c r="M111" s="139">
        <f t="shared" si="11"/>
        <v>488.64</v>
      </c>
      <c r="N111" s="139">
        <f t="shared" si="11"/>
        <v>1345.61</v>
      </c>
      <c r="O111" s="139">
        <f t="shared" si="11"/>
        <v>0</v>
      </c>
      <c r="P111" s="139">
        <f t="shared" si="11"/>
        <v>0</v>
      </c>
      <c r="Q111" s="139">
        <f t="shared" si="11"/>
        <v>0</v>
      </c>
      <c r="R111" s="139">
        <f t="shared" si="11"/>
        <v>0</v>
      </c>
      <c r="S111" s="139">
        <f t="shared" si="11"/>
        <v>4468.799999999998</v>
      </c>
      <c r="T111" s="139">
        <f t="shared" si="11"/>
        <v>110</v>
      </c>
      <c r="U111" s="139">
        <f t="shared" si="11"/>
        <v>5763.440000000003</v>
      </c>
      <c r="V111" s="139">
        <f t="shared" si="11"/>
        <v>0</v>
      </c>
      <c r="W111" s="139">
        <f t="shared" si="11"/>
        <v>0</v>
      </c>
      <c r="X111" s="139">
        <f t="shared" si="11"/>
        <v>0</v>
      </c>
      <c r="Y111" s="139">
        <f t="shared" si="11"/>
        <v>0</v>
      </c>
      <c r="Z111" s="139">
        <f t="shared" si="11"/>
        <v>0</v>
      </c>
      <c r="AA111" s="140">
        <f t="shared" si="11"/>
        <v>0</v>
      </c>
      <c r="AB111" s="141">
        <f t="shared" si="0"/>
        <v>29993.539999999997</v>
      </c>
    </row>
    <row r="112" spans="1:28" ht="12.75" customHeight="1">
      <c r="A112" s="256" t="s">
        <v>93</v>
      </c>
      <c r="B112" s="142" t="s">
        <v>55</v>
      </c>
      <c r="C112" s="143">
        <v>213.88</v>
      </c>
      <c r="D112" s="144">
        <v>317.15</v>
      </c>
      <c r="E112" s="63">
        <v>0</v>
      </c>
      <c r="F112" s="63">
        <v>0</v>
      </c>
      <c r="G112" s="63">
        <v>107.96</v>
      </c>
      <c r="H112" s="63">
        <v>20.72</v>
      </c>
      <c r="I112" s="63">
        <v>0</v>
      </c>
      <c r="J112" s="65">
        <v>0</v>
      </c>
      <c r="K112" s="65">
        <v>140.84</v>
      </c>
      <c r="L112" s="65">
        <v>5</v>
      </c>
      <c r="M112" s="64">
        <v>0</v>
      </c>
      <c r="N112" s="64">
        <v>0</v>
      </c>
      <c r="O112" s="64">
        <v>0</v>
      </c>
      <c r="P112" s="65">
        <v>913.14</v>
      </c>
      <c r="Q112" s="65">
        <v>0</v>
      </c>
      <c r="R112" s="65">
        <v>89.63</v>
      </c>
      <c r="S112" s="64">
        <v>0</v>
      </c>
      <c r="T112" s="64">
        <v>0</v>
      </c>
      <c r="U112" s="64">
        <v>0</v>
      </c>
      <c r="V112" s="64">
        <v>0</v>
      </c>
      <c r="W112" s="64">
        <v>0</v>
      </c>
      <c r="X112" s="64">
        <v>0</v>
      </c>
      <c r="Y112" s="64">
        <v>0</v>
      </c>
      <c r="Z112" s="64">
        <v>191.34</v>
      </c>
      <c r="AA112" s="66">
        <v>0</v>
      </c>
      <c r="AB112" s="21">
        <f aca="true" t="shared" si="12" ref="AB112:AB125">SUM(C112:AA112)</f>
        <v>1999.66</v>
      </c>
    </row>
    <row r="113" spans="1:28" ht="12.75">
      <c r="A113" s="233"/>
      <c r="B113" s="145" t="s">
        <v>56</v>
      </c>
      <c r="C113" s="146">
        <v>0</v>
      </c>
      <c r="D113" s="47">
        <v>0</v>
      </c>
      <c r="E113" s="47">
        <v>0</v>
      </c>
      <c r="F113" s="47">
        <v>0</v>
      </c>
      <c r="G113" s="47">
        <v>66.91</v>
      </c>
      <c r="H113" s="47">
        <v>26.4</v>
      </c>
      <c r="I113" s="47">
        <v>11.36</v>
      </c>
      <c r="J113" s="48">
        <v>0</v>
      </c>
      <c r="K113" s="48">
        <v>105.15</v>
      </c>
      <c r="L113" s="48">
        <v>32.07</v>
      </c>
      <c r="M113" s="48">
        <v>0</v>
      </c>
      <c r="N113" s="48">
        <v>386.67</v>
      </c>
      <c r="O113" s="48">
        <v>0</v>
      </c>
      <c r="P113" s="48">
        <v>0</v>
      </c>
      <c r="Q113" s="48">
        <v>136.54</v>
      </c>
      <c r="R113" s="48">
        <v>185.4</v>
      </c>
      <c r="S113" s="48">
        <v>447.5</v>
      </c>
      <c r="T113" s="48">
        <v>304</v>
      </c>
      <c r="U113" s="48">
        <v>0</v>
      </c>
      <c r="V113" s="48">
        <v>0</v>
      </c>
      <c r="W113" s="48">
        <v>9309.16</v>
      </c>
      <c r="X113" s="48">
        <v>66</v>
      </c>
      <c r="Y113" s="48">
        <v>1328.24</v>
      </c>
      <c r="Z113" s="48">
        <v>0</v>
      </c>
      <c r="AA113" s="50">
        <v>323.42</v>
      </c>
      <c r="AB113" s="25">
        <f t="shared" si="12"/>
        <v>12728.82</v>
      </c>
    </row>
    <row r="114" spans="1:28" ht="12.75">
      <c r="A114" s="233"/>
      <c r="B114" s="147" t="s">
        <v>57</v>
      </c>
      <c r="C114" s="146">
        <v>0</v>
      </c>
      <c r="D114" s="47">
        <v>2.75</v>
      </c>
      <c r="E114" s="47">
        <v>0</v>
      </c>
      <c r="F114" s="47">
        <v>0</v>
      </c>
      <c r="G114" s="47">
        <v>41.05</v>
      </c>
      <c r="H114" s="47">
        <v>16.17</v>
      </c>
      <c r="I114" s="47">
        <v>0</v>
      </c>
      <c r="J114" s="49">
        <v>0</v>
      </c>
      <c r="K114" s="48">
        <v>364.74</v>
      </c>
      <c r="L114" s="48">
        <v>53.97</v>
      </c>
      <c r="M114" s="48">
        <v>0</v>
      </c>
      <c r="N114" s="48">
        <v>177.59</v>
      </c>
      <c r="O114" s="48">
        <v>0</v>
      </c>
      <c r="P114" s="49">
        <v>0</v>
      </c>
      <c r="Q114" s="49">
        <v>0</v>
      </c>
      <c r="R114" s="49">
        <v>0</v>
      </c>
      <c r="S114" s="48">
        <v>527.16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50">
        <v>427.64</v>
      </c>
      <c r="AB114" s="25">
        <f t="shared" si="12"/>
        <v>1611.0700000000002</v>
      </c>
    </row>
    <row r="115" spans="1:28" ht="12.75">
      <c r="A115" s="233"/>
      <c r="B115" s="147" t="s">
        <v>58</v>
      </c>
      <c r="C115" s="146">
        <v>0</v>
      </c>
      <c r="D115" s="47">
        <v>5.84</v>
      </c>
      <c r="E115" s="47">
        <v>0</v>
      </c>
      <c r="F115" s="47">
        <v>0</v>
      </c>
      <c r="G115" s="47">
        <v>78.95</v>
      </c>
      <c r="H115" s="47">
        <v>18.02</v>
      </c>
      <c r="I115" s="47">
        <v>0</v>
      </c>
      <c r="J115" s="48">
        <v>0</v>
      </c>
      <c r="K115" s="48">
        <v>821.85</v>
      </c>
      <c r="L115" s="48">
        <v>33.21</v>
      </c>
      <c r="M115" s="48">
        <v>0</v>
      </c>
      <c r="N115" s="48">
        <v>221.79</v>
      </c>
      <c r="O115" s="48">
        <v>0</v>
      </c>
      <c r="P115" s="49">
        <v>0</v>
      </c>
      <c r="Q115" s="49">
        <v>0</v>
      </c>
      <c r="R115" s="49">
        <v>0</v>
      </c>
      <c r="S115" s="48">
        <v>538.13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50">
        <v>0</v>
      </c>
      <c r="AB115" s="25">
        <f t="shared" si="12"/>
        <v>1717.79</v>
      </c>
    </row>
    <row r="116" spans="1:28" ht="12.75">
      <c r="A116" s="233"/>
      <c r="B116" s="147" t="s">
        <v>59</v>
      </c>
      <c r="C116" s="148">
        <v>16.31</v>
      </c>
      <c r="D116" s="149">
        <v>5.84</v>
      </c>
      <c r="E116" s="47">
        <v>0</v>
      </c>
      <c r="F116" s="47">
        <v>0</v>
      </c>
      <c r="G116" s="47">
        <v>79.59</v>
      </c>
      <c r="H116" s="47">
        <v>18.02</v>
      </c>
      <c r="I116" s="47">
        <v>0</v>
      </c>
      <c r="J116" s="49">
        <v>0</v>
      </c>
      <c r="K116" s="48">
        <v>804.72</v>
      </c>
      <c r="L116" s="48">
        <v>33.21</v>
      </c>
      <c r="M116" s="48">
        <v>0</v>
      </c>
      <c r="N116" s="48">
        <v>225.12</v>
      </c>
      <c r="O116" s="48">
        <v>0</v>
      </c>
      <c r="P116" s="49">
        <v>0</v>
      </c>
      <c r="Q116" s="49">
        <v>0</v>
      </c>
      <c r="R116" s="49">
        <v>0</v>
      </c>
      <c r="S116" s="48">
        <v>538.13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50">
        <v>0</v>
      </c>
      <c r="AB116" s="25">
        <f t="shared" si="12"/>
        <v>1720.94</v>
      </c>
    </row>
    <row r="117" spans="1:28" ht="12.75">
      <c r="A117" s="233"/>
      <c r="B117" s="147" t="s">
        <v>60</v>
      </c>
      <c r="C117" s="150">
        <v>0</v>
      </c>
      <c r="D117" s="149">
        <v>115.42</v>
      </c>
      <c r="E117" s="47">
        <v>0</v>
      </c>
      <c r="F117" s="47">
        <v>0</v>
      </c>
      <c r="G117" s="47">
        <v>79.49</v>
      </c>
      <c r="H117" s="47">
        <v>26.87</v>
      </c>
      <c r="I117" s="47">
        <v>0</v>
      </c>
      <c r="J117" s="49">
        <v>0</v>
      </c>
      <c r="K117" s="48">
        <v>651.7</v>
      </c>
      <c r="L117" s="48">
        <v>33.21</v>
      </c>
      <c r="M117" s="48">
        <v>0</v>
      </c>
      <c r="N117" s="48">
        <v>226.13</v>
      </c>
      <c r="O117" s="48">
        <v>0</v>
      </c>
      <c r="P117" s="49">
        <v>0</v>
      </c>
      <c r="Q117" s="49">
        <v>0</v>
      </c>
      <c r="R117" s="49">
        <v>0</v>
      </c>
      <c r="S117" s="48">
        <v>538.13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50">
        <v>0</v>
      </c>
      <c r="AB117" s="25">
        <f t="shared" si="12"/>
        <v>1670.9500000000003</v>
      </c>
    </row>
    <row r="118" spans="1:28" ht="12.75">
      <c r="A118" s="233"/>
      <c r="B118" s="147" t="s">
        <v>61</v>
      </c>
      <c r="C118" s="150">
        <v>0</v>
      </c>
      <c r="D118" s="149">
        <v>5.84</v>
      </c>
      <c r="E118" s="47">
        <v>0</v>
      </c>
      <c r="F118" s="47">
        <v>0</v>
      </c>
      <c r="G118" s="47">
        <v>76.45</v>
      </c>
      <c r="H118" s="47">
        <v>18.02</v>
      </c>
      <c r="I118" s="47">
        <v>0</v>
      </c>
      <c r="J118" s="49">
        <v>0</v>
      </c>
      <c r="K118" s="48">
        <v>784.74</v>
      </c>
      <c r="L118" s="48">
        <v>33.21</v>
      </c>
      <c r="M118" s="48">
        <v>0</v>
      </c>
      <c r="N118" s="48">
        <v>233.27</v>
      </c>
      <c r="O118" s="48">
        <v>0</v>
      </c>
      <c r="P118" s="49">
        <v>0</v>
      </c>
      <c r="Q118" s="49">
        <v>0</v>
      </c>
      <c r="R118" s="49">
        <v>0</v>
      </c>
      <c r="S118" s="48">
        <v>538.13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  <c r="Z118" s="48">
        <v>0</v>
      </c>
      <c r="AA118" s="50">
        <v>0</v>
      </c>
      <c r="AB118" s="25">
        <f t="shared" si="12"/>
        <v>1689.6599999999999</v>
      </c>
    </row>
    <row r="119" spans="1:28" ht="12.75">
      <c r="A119" s="233"/>
      <c r="B119" s="147" t="s">
        <v>62</v>
      </c>
      <c r="C119" s="150">
        <v>0</v>
      </c>
      <c r="D119" s="149">
        <v>5.84</v>
      </c>
      <c r="E119" s="47">
        <v>0</v>
      </c>
      <c r="F119" s="47">
        <v>0</v>
      </c>
      <c r="G119" s="47">
        <v>79.37</v>
      </c>
      <c r="H119" s="47">
        <v>18.02</v>
      </c>
      <c r="I119" s="47">
        <v>0</v>
      </c>
      <c r="J119" s="49">
        <v>0</v>
      </c>
      <c r="K119" s="48">
        <v>835.21</v>
      </c>
      <c r="L119" s="48">
        <v>33.21</v>
      </c>
      <c r="M119" s="48">
        <v>0</v>
      </c>
      <c r="N119" s="48">
        <v>211.39</v>
      </c>
      <c r="O119" s="48">
        <v>0</v>
      </c>
      <c r="P119" s="49">
        <v>0</v>
      </c>
      <c r="Q119" s="49">
        <v>0</v>
      </c>
      <c r="R119" s="49">
        <v>0</v>
      </c>
      <c r="S119" s="48">
        <v>538.13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50">
        <v>0</v>
      </c>
      <c r="AB119" s="25">
        <f t="shared" si="12"/>
        <v>1721.17</v>
      </c>
    </row>
    <row r="120" spans="1:28" ht="12.75">
      <c r="A120" s="233"/>
      <c r="B120" s="147" t="s">
        <v>63</v>
      </c>
      <c r="C120" s="150">
        <v>0</v>
      </c>
      <c r="D120" s="149">
        <v>5.84</v>
      </c>
      <c r="E120" s="47">
        <v>0</v>
      </c>
      <c r="F120" s="47">
        <v>0</v>
      </c>
      <c r="G120" s="47">
        <v>75.15</v>
      </c>
      <c r="H120" s="47">
        <v>70.26</v>
      </c>
      <c r="I120" s="47">
        <v>0</v>
      </c>
      <c r="J120" s="49">
        <v>0</v>
      </c>
      <c r="K120" s="48">
        <v>781.39</v>
      </c>
      <c r="L120" s="48">
        <v>33.21</v>
      </c>
      <c r="M120" s="48">
        <v>0</v>
      </c>
      <c r="N120" s="48">
        <v>220.29</v>
      </c>
      <c r="O120" s="48">
        <v>0</v>
      </c>
      <c r="P120" s="49">
        <v>0</v>
      </c>
      <c r="Q120" s="49">
        <v>0</v>
      </c>
      <c r="R120" s="49">
        <v>0</v>
      </c>
      <c r="S120" s="48">
        <v>538.13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50">
        <v>0</v>
      </c>
      <c r="AB120" s="25">
        <f t="shared" si="12"/>
        <v>1724.27</v>
      </c>
    </row>
    <row r="121" spans="1:28" ht="12.75">
      <c r="A121" s="233"/>
      <c r="B121" s="147" t="s">
        <v>67</v>
      </c>
      <c r="C121" s="150">
        <v>0</v>
      </c>
      <c r="D121" s="149">
        <v>5.84</v>
      </c>
      <c r="E121" s="47">
        <v>0</v>
      </c>
      <c r="F121" s="47">
        <v>0</v>
      </c>
      <c r="G121" s="47">
        <v>46.12</v>
      </c>
      <c r="H121" s="47">
        <v>18.02</v>
      </c>
      <c r="I121" s="47">
        <v>0</v>
      </c>
      <c r="J121" s="49">
        <v>0</v>
      </c>
      <c r="K121" s="48">
        <v>829.42</v>
      </c>
      <c r="L121" s="48">
        <v>33.21</v>
      </c>
      <c r="M121" s="48">
        <v>0</v>
      </c>
      <c r="N121" s="48">
        <v>259.9</v>
      </c>
      <c r="O121" s="48">
        <v>0</v>
      </c>
      <c r="P121" s="49">
        <v>0</v>
      </c>
      <c r="Q121" s="49">
        <v>0</v>
      </c>
      <c r="R121" s="49">
        <v>0</v>
      </c>
      <c r="S121" s="48">
        <v>538.13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8">
        <v>0</v>
      </c>
      <c r="Z121" s="48">
        <v>0</v>
      </c>
      <c r="AA121" s="50">
        <v>0</v>
      </c>
      <c r="AB121" s="25">
        <f t="shared" si="12"/>
        <v>1730.6399999999999</v>
      </c>
    </row>
    <row r="122" spans="1:28" ht="12.75">
      <c r="A122" s="233"/>
      <c r="B122" s="147" t="s">
        <v>65</v>
      </c>
      <c r="C122" s="150">
        <v>0</v>
      </c>
      <c r="D122" s="149">
        <v>5.84</v>
      </c>
      <c r="E122" s="47">
        <v>0</v>
      </c>
      <c r="F122" s="47">
        <v>0</v>
      </c>
      <c r="G122" s="47">
        <v>46.12</v>
      </c>
      <c r="H122" s="47">
        <v>23.55</v>
      </c>
      <c r="I122" s="47">
        <v>0</v>
      </c>
      <c r="J122" s="49">
        <v>0</v>
      </c>
      <c r="K122" s="48">
        <v>901.06</v>
      </c>
      <c r="L122" s="48">
        <v>33.21</v>
      </c>
      <c r="M122" s="48">
        <v>0</v>
      </c>
      <c r="N122" s="48">
        <v>182.82</v>
      </c>
      <c r="O122" s="48">
        <v>0</v>
      </c>
      <c r="P122" s="49">
        <v>0</v>
      </c>
      <c r="Q122" s="49">
        <v>0</v>
      </c>
      <c r="R122" s="49">
        <v>0</v>
      </c>
      <c r="S122" s="48">
        <v>538.13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50">
        <v>0</v>
      </c>
      <c r="AB122" s="25">
        <f t="shared" si="12"/>
        <v>1730.73</v>
      </c>
    </row>
    <row r="123" spans="1:28" ht="13.5" customHeight="1">
      <c r="A123" s="233"/>
      <c r="B123" s="147" t="s">
        <v>84</v>
      </c>
      <c r="C123" s="148">
        <v>24.94</v>
      </c>
      <c r="D123" s="149">
        <v>5.84</v>
      </c>
      <c r="E123" s="47">
        <v>0</v>
      </c>
      <c r="F123" s="47">
        <v>0</v>
      </c>
      <c r="G123" s="47">
        <v>79.25</v>
      </c>
      <c r="H123" s="47">
        <v>40.89</v>
      </c>
      <c r="I123" s="47">
        <v>0</v>
      </c>
      <c r="J123" s="49">
        <v>0</v>
      </c>
      <c r="K123" s="48">
        <v>751.81</v>
      </c>
      <c r="L123" s="48">
        <v>33.21</v>
      </c>
      <c r="M123" s="48">
        <v>0</v>
      </c>
      <c r="N123" s="48">
        <v>251.7</v>
      </c>
      <c r="O123" s="48">
        <v>0</v>
      </c>
      <c r="P123" s="49">
        <v>0</v>
      </c>
      <c r="Q123" s="49">
        <v>0</v>
      </c>
      <c r="R123" s="49">
        <v>0</v>
      </c>
      <c r="S123" s="48">
        <v>538.13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50">
        <v>0</v>
      </c>
      <c r="AB123" s="25">
        <f t="shared" si="12"/>
        <v>1725.77</v>
      </c>
    </row>
    <row r="124" spans="1:28" ht="13.5" thickBot="1">
      <c r="A124" s="233"/>
      <c r="B124" s="151" t="s">
        <v>85</v>
      </c>
      <c r="C124" s="152">
        <v>0</v>
      </c>
      <c r="D124" s="116">
        <v>79.75</v>
      </c>
      <c r="E124" s="116">
        <v>180.2</v>
      </c>
      <c r="F124" s="116">
        <v>0</v>
      </c>
      <c r="G124" s="116">
        <v>31.55</v>
      </c>
      <c r="H124" s="116">
        <v>37.8</v>
      </c>
      <c r="I124" s="116">
        <v>0</v>
      </c>
      <c r="J124" s="84">
        <v>0</v>
      </c>
      <c r="K124" s="83">
        <v>489.23</v>
      </c>
      <c r="L124" s="83">
        <v>33.21</v>
      </c>
      <c r="M124" s="83">
        <v>0</v>
      </c>
      <c r="N124" s="83">
        <v>192.8</v>
      </c>
      <c r="O124" s="83">
        <v>0</v>
      </c>
      <c r="P124" s="84">
        <v>0</v>
      </c>
      <c r="Q124" s="84">
        <v>0</v>
      </c>
      <c r="R124" s="84">
        <v>0</v>
      </c>
      <c r="S124" s="83">
        <v>571.09</v>
      </c>
      <c r="T124" s="83">
        <v>0</v>
      </c>
      <c r="U124" s="83">
        <v>0</v>
      </c>
      <c r="V124" s="83">
        <v>0</v>
      </c>
      <c r="W124" s="83">
        <v>0</v>
      </c>
      <c r="X124" s="83">
        <v>0</v>
      </c>
      <c r="Y124" s="83">
        <v>0</v>
      </c>
      <c r="Z124" s="83">
        <v>0</v>
      </c>
      <c r="AA124" s="85">
        <v>0</v>
      </c>
      <c r="AB124" s="86">
        <f t="shared" si="12"/>
        <v>1615.63</v>
      </c>
    </row>
    <row r="125" spans="1:28" ht="13.5" customHeight="1" thickBot="1">
      <c r="A125" s="257"/>
      <c r="B125" s="99" t="s">
        <v>34</v>
      </c>
      <c r="C125" s="153">
        <f aca="true" t="shared" si="13" ref="C125:AA125">SUM(C112:C124)</f>
        <v>255.13</v>
      </c>
      <c r="D125" s="153">
        <f t="shared" si="13"/>
        <v>561.7899999999997</v>
      </c>
      <c r="E125" s="153">
        <f t="shared" si="13"/>
        <v>180.2</v>
      </c>
      <c r="F125" s="153">
        <f t="shared" si="13"/>
        <v>0</v>
      </c>
      <c r="G125" s="153">
        <f t="shared" si="13"/>
        <v>887.96</v>
      </c>
      <c r="H125" s="153">
        <f t="shared" si="13"/>
        <v>352.76</v>
      </c>
      <c r="I125" s="153">
        <f t="shared" si="13"/>
        <v>11.36</v>
      </c>
      <c r="J125" s="102">
        <f t="shared" si="13"/>
        <v>0</v>
      </c>
      <c r="K125" s="102">
        <f t="shared" si="13"/>
        <v>8261.859999999999</v>
      </c>
      <c r="L125" s="102">
        <f t="shared" si="13"/>
        <v>423.13999999999993</v>
      </c>
      <c r="M125" s="102">
        <f t="shared" si="13"/>
        <v>0</v>
      </c>
      <c r="N125" s="102">
        <f t="shared" si="13"/>
        <v>2789.4700000000003</v>
      </c>
      <c r="O125" s="102">
        <f t="shared" si="13"/>
        <v>0</v>
      </c>
      <c r="P125" s="102">
        <f t="shared" si="13"/>
        <v>913.14</v>
      </c>
      <c r="Q125" s="102">
        <f t="shared" si="13"/>
        <v>136.54</v>
      </c>
      <c r="R125" s="102">
        <f t="shared" si="13"/>
        <v>275.03</v>
      </c>
      <c r="S125" s="102">
        <f t="shared" si="13"/>
        <v>6388.920000000001</v>
      </c>
      <c r="T125" s="102">
        <f t="shared" si="13"/>
        <v>304</v>
      </c>
      <c r="U125" s="102">
        <f t="shared" si="13"/>
        <v>0</v>
      </c>
      <c r="V125" s="102">
        <f t="shared" si="13"/>
        <v>0</v>
      </c>
      <c r="W125" s="102">
        <f t="shared" si="13"/>
        <v>9309.16</v>
      </c>
      <c r="X125" s="102">
        <f t="shared" si="13"/>
        <v>66</v>
      </c>
      <c r="Y125" s="102">
        <f t="shared" si="13"/>
        <v>1328.24</v>
      </c>
      <c r="Z125" s="102">
        <f t="shared" si="13"/>
        <v>191.34</v>
      </c>
      <c r="AA125" s="154">
        <f t="shared" si="13"/>
        <v>751.06</v>
      </c>
      <c r="AB125" s="102">
        <f t="shared" si="12"/>
        <v>33387.1</v>
      </c>
    </row>
    <row r="126" spans="1:28" ht="12.75" customHeight="1">
      <c r="A126" s="258" t="s">
        <v>94</v>
      </c>
      <c r="B126" s="155" t="s">
        <v>55</v>
      </c>
      <c r="C126" s="156">
        <v>0</v>
      </c>
      <c r="D126" s="105">
        <v>10.122</v>
      </c>
      <c r="E126" s="106">
        <v>0</v>
      </c>
      <c r="F126" s="106">
        <v>0</v>
      </c>
      <c r="G126" s="106">
        <v>46.3003</v>
      </c>
      <c r="H126" s="106">
        <v>46.3003</v>
      </c>
      <c r="I126" s="106">
        <v>0</v>
      </c>
      <c r="J126" s="108">
        <v>0</v>
      </c>
      <c r="K126" s="108">
        <v>14.9423</v>
      </c>
      <c r="L126" s="108">
        <v>5.8175</v>
      </c>
      <c r="M126" s="107">
        <v>0</v>
      </c>
      <c r="N126" s="107">
        <v>152.769</v>
      </c>
      <c r="O126" s="108">
        <v>0</v>
      </c>
      <c r="P126" s="108">
        <v>425.061</v>
      </c>
      <c r="Q126" s="108">
        <v>0</v>
      </c>
      <c r="R126" s="108">
        <v>12.936</v>
      </c>
      <c r="S126" s="108">
        <v>0</v>
      </c>
      <c r="T126" s="107">
        <v>0</v>
      </c>
      <c r="U126" s="107">
        <v>0</v>
      </c>
      <c r="V126" s="107">
        <v>0</v>
      </c>
      <c r="W126" s="107">
        <v>0</v>
      </c>
      <c r="X126" s="107">
        <v>0</v>
      </c>
      <c r="Y126" s="107">
        <v>0</v>
      </c>
      <c r="Z126" s="107">
        <v>117.75</v>
      </c>
      <c r="AA126" s="109">
        <v>0</v>
      </c>
      <c r="AB126" s="157">
        <f t="shared" si="0"/>
        <v>831.9984000000001</v>
      </c>
    </row>
    <row r="127" spans="1:28" ht="12.75" customHeight="1">
      <c r="A127" s="259"/>
      <c r="B127" s="158" t="s">
        <v>56</v>
      </c>
      <c r="C127" s="148">
        <v>32.0003</v>
      </c>
      <c r="D127" s="149">
        <v>10.7573</v>
      </c>
      <c r="E127" s="47">
        <v>0</v>
      </c>
      <c r="F127" s="47">
        <v>0</v>
      </c>
      <c r="G127" s="47">
        <v>123.756</v>
      </c>
      <c r="H127" s="47">
        <v>16.497</v>
      </c>
      <c r="I127" s="47">
        <v>19.2</v>
      </c>
      <c r="J127" s="48">
        <v>0</v>
      </c>
      <c r="K127" s="48">
        <v>95.2879</v>
      </c>
      <c r="L127" s="48">
        <v>9.568</v>
      </c>
      <c r="M127" s="48">
        <v>0</v>
      </c>
      <c r="N127" s="48">
        <v>304.563</v>
      </c>
      <c r="O127" s="49">
        <v>0</v>
      </c>
      <c r="P127" s="48">
        <v>0</v>
      </c>
      <c r="Q127" s="48">
        <v>126.168</v>
      </c>
      <c r="R127" s="48">
        <v>712.843</v>
      </c>
      <c r="S127" s="48">
        <v>255.49</v>
      </c>
      <c r="T127" s="48">
        <v>288.13</v>
      </c>
      <c r="U127" s="48">
        <v>1488.95</v>
      </c>
      <c r="V127" s="48">
        <v>0</v>
      </c>
      <c r="W127" s="48">
        <v>4503.46</v>
      </c>
      <c r="X127" s="48">
        <v>55.47</v>
      </c>
      <c r="Y127" s="48">
        <v>941.46</v>
      </c>
      <c r="Z127" s="48">
        <v>0</v>
      </c>
      <c r="AA127" s="50">
        <v>104.846</v>
      </c>
      <c r="AB127" s="25">
        <f t="shared" si="0"/>
        <v>9088.4465</v>
      </c>
    </row>
    <row r="128" spans="1:28" ht="12.75">
      <c r="A128" s="259"/>
      <c r="B128" s="159" t="s">
        <v>57</v>
      </c>
      <c r="C128" s="150">
        <v>0</v>
      </c>
      <c r="D128" s="149">
        <v>15.291</v>
      </c>
      <c r="E128" s="47">
        <v>0</v>
      </c>
      <c r="F128" s="47">
        <v>0</v>
      </c>
      <c r="G128" s="47">
        <v>43.2046</v>
      </c>
      <c r="H128" s="47">
        <v>13.2488</v>
      </c>
      <c r="I128" s="47">
        <v>0</v>
      </c>
      <c r="J128" s="49">
        <v>0</v>
      </c>
      <c r="K128" s="48">
        <v>208.235</v>
      </c>
      <c r="L128" s="49">
        <v>6.5025</v>
      </c>
      <c r="M128" s="48">
        <v>43.264</v>
      </c>
      <c r="N128" s="48">
        <v>203.072</v>
      </c>
      <c r="O128" s="49">
        <v>333.025</v>
      </c>
      <c r="P128" s="49">
        <v>0</v>
      </c>
      <c r="Q128" s="49">
        <v>0</v>
      </c>
      <c r="R128" s="49">
        <v>0</v>
      </c>
      <c r="S128" s="49">
        <v>312.05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  <c r="Z128" s="48">
        <v>0</v>
      </c>
      <c r="AA128" s="50">
        <v>0</v>
      </c>
      <c r="AB128" s="25">
        <f t="shared" si="0"/>
        <v>1177.8929</v>
      </c>
    </row>
    <row r="129" spans="1:28" ht="12.75">
      <c r="A129" s="259"/>
      <c r="B129" s="159" t="s">
        <v>58</v>
      </c>
      <c r="C129" s="148">
        <v>15.9191</v>
      </c>
      <c r="D129" s="79">
        <v>1.14</v>
      </c>
      <c r="E129" s="47">
        <v>0</v>
      </c>
      <c r="F129" s="47">
        <v>0</v>
      </c>
      <c r="G129" s="47">
        <v>70.4219</v>
      </c>
      <c r="H129" s="47">
        <v>42.1951</v>
      </c>
      <c r="I129" s="47">
        <v>0</v>
      </c>
      <c r="J129" s="48">
        <v>0</v>
      </c>
      <c r="K129" s="48">
        <v>843.117</v>
      </c>
      <c r="L129" s="49">
        <v>6.419</v>
      </c>
      <c r="M129" s="48">
        <v>43.264</v>
      </c>
      <c r="N129" s="48">
        <v>209.846</v>
      </c>
      <c r="O129" s="49">
        <v>0</v>
      </c>
      <c r="P129" s="49">
        <v>0</v>
      </c>
      <c r="Q129" s="49">
        <v>0</v>
      </c>
      <c r="R129" s="49">
        <v>0</v>
      </c>
      <c r="S129" s="49">
        <v>438.97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  <c r="Z129" s="48">
        <v>0</v>
      </c>
      <c r="AA129" s="50">
        <v>0</v>
      </c>
      <c r="AB129" s="25">
        <f t="shared" si="0"/>
        <v>1671.2921</v>
      </c>
    </row>
    <row r="130" spans="1:28" ht="13.5" customHeight="1">
      <c r="A130" s="259"/>
      <c r="B130" s="159" t="s">
        <v>59</v>
      </c>
      <c r="C130" s="150">
        <v>0</v>
      </c>
      <c r="D130" s="149">
        <v>16.3192</v>
      </c>
      <c r="E130" s="47">
        <v>0</v>
      </c>
      <c r="F130" s="47">
        <v>0</v>
      </c>
      <c r="G130" s="47">
        <v>70.7167</v>
      </c>
      <c r="H130" s="47">
        <v>13.3021</v>
      </c>
      <c r="I130" s="47">
        <v>0</v>
      </c>
      <c r="J130" s="49">
        <v>0</v>
      </c>
      <c r="K130" s="48">
        <v>770.054</v>
      </c>
      <c r="L130" s="49">
        <v>6.419</v>
      </c>
      <c r="M130" s="48">
        <v>43.264</v>
      </c>
      <c r="N130" s="48">
        <v>322.231</v>
      </c>
      <c r="O130" s="49">
        <v>0</v>
      </c>
      <c r="P130" s="49">
        <v>0</v>
      </c>
      <c r="Q130" s="49">
        <v>0</v>
      </c>
      <c r="R130" s="49">
        <v>0</v>
      </c>
      <c r="S130" s="49">
        <v>438.97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50">
        <v>0</v>
      </c>
      <c r="AB130" s="25">
        <f t="shared" si="0"/>
        <v>1681.276</v>
      </c>
    </row>
    <row r="131" spans="1:28" ht="12.75">
      <c r="A131" s="259"/>
      <c r="B131" s="159" t="s">
        <v>60</v>
      </c>
      <c r="C131" s="148">
        <v>43.3194</v>
      </c>
      <c r="D131" s="149">
        <v>1.1461</v>
      </c>
      <c r="E131" s="47">
        <v>0</v>
      </c>
      <c r="F131" s="47">
        <v>0</v>
      </c>
      <c r="G131" s="47">
        <v>70.9141</v>
      </c>
      <c r="H131" s="47">
        <v>13.348</v>
      </c>
      <c r="I131" s="47">
        <v>0</v>
      </c>
      <c r="J131" s="49">
        <v>0</v>
      </c>
      <c r="K131" s="48">
        <v>786.173</v>
      </c>
      <c r="L131" s="49">
        <v>6.419</v>
      </c>
      <c r="M131" s="48">
        <v>43.264</v>
      </c>
      <c r="N131" s="48">
        <v>285.355</v>
      </c>
      <c r="O131" s="49">
        <v>0</v>
      </c>
      <c r="P131" s="49">
        <v>0</v>
      </c>
      <c r="Q131" s="49">
        <v>0</v>
      </c>
      <c r="R131" s="49">
        <v>0</v>
      </c>
      <c r="S131" s="49">
        <v>438.97</v>
      </c>
      <c r="T131" s="48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50">
        <v>0</v>
      </c>
      <c r="AB131" s="25">
        <f t="shared" si="0"/>
        <v>1688.9086</v>
      </c>
    </row>
    <row r="132" spans="1:28" ht="12.75">
      <c r="A132" s="259"/>
      <c r="B132" s="159" t="s">
        <v>61</v>
      </c>
      <c r="C132" s="150">
        <v>0</v>
      </c>
      <c r="D132" s="149">
        <v>1.1461</v>
      </c>
      <c r="E132" s="47">
        <v>0</v>
      </c>
      <c r="F132" s="47">
        <v>0</v>
      </c>
      <c r="G132" s="47">
        <v>70.3531</v>
      </c>
      <c r="H132" s="47">
        <v>42.6076</v>
      </c>
      <c r="I132" s="47">
        <v>0</v>
      </c>
      <c r="J132" s="49">
        <v>0</v>
      </c>
      <c r="K132" s="48">
        <v>842.211</v>
      </c>
      <c r="L132" s="49">
        <v>6.419</v>
      </c>
      <c r="M132" s="48">
        <v>43.264</v>
      </c>
      <c r="N132" s="48">
        <v>234.526</v>
      </c>
      <c r="O132" s="49">
        <v>0</v>
      </c>
      <c r="P132" s="49">
        <v>0</v>
      </c>
      <c r="Q132" s="49">
        <v>0</v>
      </c>
      <c r="R132" s="49">
        <v>0</v>
      </c>
      <c r="S132" s="49">
        <v>438.97</v>
      </c>
      <c r="T132" s="48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  <c r="Z132" s="48">
        <v>0</v>
      </c>
      <c r="AA132" s="50">
        <v>0</v>
      </c>
      <c r="AB132" s="25">
        <f t="shared" si="0"/>
        <v>1679.4968000000001</v>
      </c>
    </row>
    <row r="133" spans="1:28" ht="12.75">
      <c r="A133" s="259"/>
      <c r="B133" s="159" t="s">
        <v>62</v>
      </c>
      <c r="C133" s="148">
        <v>50.5065</v>
      </c>
      <c r="D133" s="149">
        <v>1.1461</v>
      </c>
      <c r="E133" s="47">
        <v>0</v>
      </c>
      <c r="F133" s="47">
        <v>0</v>
      </c>
      <c r="G133" s="47">
        <v>70.3531</v>
      </c>
      <c r="H133" s="47">
        <v>42.3037</v>
      </c>
      <c r="I133" s="47">
        <v>0</v>
      </c>
      <c r="J133" s="49">
        <v>0</v>
      </c>
      <c r="K133" s="48">
        <v>779.377</v>
      </c>
      <c r="L133" s="49">
        <v>6.419</v>
      </c>
      <c r="M133" s="48">
        <v>43.264</v>
      </c>
      <c r="N133" s="48">
        <v>197.863</v>
      </c>
      <c r="O133" s="49">
        <v>0</v>
      </c>
      <c r="P133" s="49">
        <v>0</v>
      </c>
      <c r="Q133" s="49">
        <v>0</v>
      </c>
      <c r="R133" s="49">
        <v>0</v>
      </c>
      <c r="S133" s="49">
        <v>438.97</v>
      </c>
      <c r="T133" s="48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  <c r="Z133" s="48">
        <v>0</v>
      </c>
      <c r="AA133" s="50">
        <v>0</v>
      </c>
      <c r="AB133" s="25">
        <f t="shared" si="0"/>
        <v>1630.2024</v>
      </c>
    </row>
    <row r="134" spans="1:28" ht="12.75">
      <c r="A134" s="259"/>
      <c r="B134" s="159" t="s">
        <v>63</v>
      </c>
      <c r="C134" s="148">
        <v>16.2971</v>
      </c>
      <c r="D134" s="149">
        <v>1.1461</v>
      </c>
      <c r="E134" s="47">
        <v>0</v>
      </c>
      <c r="F134" s="47">
        <v>0</v>
      </c>
      <c r="G134" s="47">
        <v>70.3531</v>
      </c>
      <c r="H134" s="47">
        <v>42.3037</v>
      </c>
      <c r="I134" s="47">
        <v>0</v>
      </c>
      <c r="J134" s="49">
        <v>0</v>
      </c>
      <c r="K134" s="48">
        <v>825.861</v>
      </c>
      <c r="L134" s="49">
        <v>6.419</v>
      </c>
      <c r="M134" s="48">
        <v>43.264</v>
      </c>
      <c r="N134" s="48">
        <v>219.93</v>
      </c>
      <c r="O134" s="49">
        <v>0</v>
      </c>
      <c r="P134" s="49">
        <v>0</v>
      </c>
      <c r="Q134" s="49">
        <v>0</v>
      </c>
      <c r="R134" s="49">
        <v>0</v>
      </c>
      <c r="S134" s="49">
        <v>438.97</v>
      </c>
      <c r="T134" s="48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50">
        <v>0</v>
      </c>
      <c r="AB134" s="25">
        <f t="shared" si="0"/>
        <v>1664.544</v>
      </c>
    </row>
    <row r="135" spans="1:28" ht="12.75">
      <c r="A135" s="259"/>
      <c r="B135" s="159" t="s">
        <v>67</v>
      </c>
      <c r="C135" s="150">
        <v>0</v>
      </c>
      <c r="D135" s="149">
        <v>1.1461</v>
      </c>
      <c r="E135" s="47">
        <v>0</v>
      </c>
      <c r="F135" s="47">
        <v>0</v>
      </c>
      <c r="G135" s="47">
        <v>70.7976</v>
      </c>
      <c r="H135" s="47">
        <v>42.3037</v>
      </c>
      <c r="I135" s="47">
        <v>0</v>
      </c>
      <c r="J135" s="49">
        <v>0</v>
      </c>
      <c r="K135" s="48">
        <v>845.689</v>
      </c>
      <c r="L135" s="49">
        <v>6.419</v>
      </c>
      <c r="M135" s="48">
        <v>43.264</v>
      </c>
      <c r="N135" s="48">
        <v>220.047</v>
      </c>
      <c r="O135" s="49">
        <v>0</v>
      </c>
      <c r="P135" s="49">
        <v>0</v>
      </c>
      <c r="Q135" s="49">
        <v>0</v>
      </c>
      <c r="R135" s="49">
        <v>0</v>
      </c>
      <c r="S135" s="49">
        <v>438.97</v>
      </c>
      <c r="T135" s="48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  <c r="Z135" s="48">
        <v>0</v>
      </c>
      <c r="AA135" s="50">
        <v>0</v>
      </c>
      <c r="AB135" s="25">
        <f t="shared" si="0"/>
        <v>1668.6363999999999</v>
      </c>
    </row>
    <row r="136" spans="1:28" ht="12.75">
      <c r="A136" s="259"/>
      <c r="B136" s="159" t="s">
        <v>65</v>
      </c>
      <c r="C136" s="150">
        <v>0</v>
      </c>
      <c r="D136" s="149">
        <v>33.75</v>
      </c>
      <c r="E136" s="47">
        <v>158.8778</v>
      </c>
      <c r="F136" s="47">
        <v>0</v>
      </c>
      <c r="G136" s="47">
        <v>70.3531</v>
      </c>
      <c r="H136" s="47">
        <v>13.348</v>
      </c>
      <c r="I136" s="47">
        <v>0</v>
      </c>
      <c r="J136" s="49">
        <v>0</v>
      </c>
      <c r="K136" s="48">
        <v>538.645</v>
      </c>
      <c r="L136" s="49">
        <v>37.6108</v>
      </c>
      <c r="M136" s="48">
        <v>43.264</v>
      </c>
      <c r="N136" s="48">
        <v>337.949</v>
      </c>
      <c r="O136" s="49">
        <v>0</v>
      </c>
      <c r="P136" s="49">
        <v>0</v>
      </c>
      <c r="Q136" s="49">
        <v>0</v>
      </c>
      <c r="R136" s="49">
        <v>0</v>
      </c>
      <c r="S136" s="49">
        <v>438.97</v>
      </c>
      <c r="T136" s="48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50">
        <v>0</v>
      </c>
      <c r="AB136" s="25">
        <f t="shared" si="0"/>
        <v>1672.7677</v>
      </c>
    </row>
    <row r="137" spans="1:28" ht="13.5" thickBot="1">
      <c r="A137" s="259"/>
      <c r="B137" s="160" t="s">
        <v>84</v>
      </c>
      <c r="C137" s="161">
        <v>0</v>
      </c>
      <c r="D137" s="54">
        <v>12.9634</v>
      </c>
      <c r="E137" s="54">
        <v>0</v>
      </c>
      <c r="F137" s="54">
        <v>0</v>
      </c>
      <c r="G137" s="54">
        <v>49.7018</v>
      </c>
      <c r="H137" s="54">
        <v>58.1825</v>
      </c>
      <c r="I137" s="54">
        <v>0</v>
      </c>
      <c r="J137" s="57">
        <v>0</v>
      </c>
      <c r="K137" s="55">
        <v>542.35</v>
      </c>
      <c r="L137" s="57">
        <v>6.2488</v>
      </c>
      <c r="M137" s="55">
        <v>43.264</v>
      </c>
      <c r="N137" s="55">
        <v>204.708</v>
      </c>
      <c r="O137" s="57">
        <v>0</v>
      </c>
      <c r="P137" s="57">
        <v>0</v>
      </c>
      <c r="Q137" s="57">
        <v>0</v>
      </c>
      <c r="R137" s="57">
        <v>0</v>
      </c>
      <c r="S137" s="57">
        <v>508.9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8">
        <v>0</v>
      </c>
      <c r="AB137" s="41">
        <f t="shared" si="0"/>
        <v>1426.3184999999999</v>
      </c>
    </row>
    <row r="138" spans="1:28" ht="13.5" thickBot="1">
      <c r="A138" s="257"/>
      <c r="B138" s="162" t="s">
        <v>34</v>
      </c>
      <c r="C138" s="163">
        <f aca="true" t="shared" si="14" ref="C138:AA138">SUM(C126:C137)</f>
        <v>158.0424</v>
      </c>
      <c r="D138" s="164">
        <f t="shared" si="14"/>
        <v>106.07339999999999</v>
      </c>
      <c r="E138" s="164">
        <f t="shared" si="14"/>
        <v>158.8778</v>
      </c>
      <c r="F138" s="164">
        <f t="shared" si="14"/>
        <v>0</v>
      </c>
      <c r="G138" s="164">
        <f t="shared" si="14"/>
        <v>827.2254000000001</v>
      </c>
      <c r="H138" s="164">
        <f t="shared" si="14"/>
        <v>385.9405</v>
      </c>
      <c r="I138" s="164">
        <f t="shared" si="14"/>
        <v>19.2</v>
      </c>
      <c r="J138" s="165">
        <f t="shared" si="14"/>
        <v>0</v>
      </c>
      <c r="K138" s="165">
        <f t="shared" si="14"/>
        <v>7091.9421999999995</v>
      </c>
      <c r="L138" s="165">
        <f t="shared" si="14"/>
        <v>110.68059999999998</v>
      </c>
      <c r="M138" s="165">
        <f t="shared" si="14"/>
        <v>432.64000000000004</v>
      </c>
      <c r="N138" s="165">
        <f t="shared" si="14"/>
        <v>2892.8590000000004</v>
      </c>
      <c r="O138" s="165">
        <f t="shared" si="14"/>
        <v>333.025</v>
      </c>
      <c r="P138" s="165">
        <f t="shared" si="14"/>
        <v>425.061</v>
      </c>
      <c r="Q138" s="165">
        <f t="shared" si="14"/>
        <v>126.168</v>
      </c>
      <c r="R138" s="165">
        <f t="shared" si="14"/>
        <v>725.779</v>
      </c>
      <c r="S138" s="165">
        <f t="shared" si="14"/>
        <v>4588.200000000001</v>
      </c>
      <c r="T138" s="165">
        <f t="shared" si="14"/>
        <v>288.13</v>
      </c>
      <c r="U138" s="165">
        <f t="shared" si="14"/>
        <v>1488.95</v>
      </c>
      <c r="V138" s="165">
        <f t="shared" si="14"/>
        <v>0</v>
      </c>
      <c r="W138" s="165">
        <f t="shared" si="14"/>
        <v>4503.46</v>
      </c>
      <c r="X138" s="165">
        <f t="shared" si="14"/>
        <v>55.47</v>
      </c>
      <c r="Y138" s="165">
        <f t="shared" si="14"/>
        <v>941.46</v>
      </c>
      <c r="Z138" s="165">
        <f t="shared" si="14"/>
        <v>117.75</v>
      </c>
      <c r="AA138" s="166">
        <f t="shared" si="14"/>
        <v>104.846</v>
      </c>
      <c r="AB138" s="141">
        <f t="shared" si="0"/>
        <v>25881.780300000002</v>
      </c>
    </row>
    <row r="139" spans="1:28" ht="12.75" customHeight="1">
      <c r="A139" s="232" t="s">
        <v>95</v>
      </c>
      <c r="B139" s="142" t="s">
        <v>55</v>
      </c>
      <c r="C139" s="143">
        <v>10.335</v>
      </c>
      <c r="D139" s="144">
        <v>105.067</v>
      </c>
      <c r="E139" s="63">
        <v>0</v>
      </c>
      <c r="F139" s="63">
        <v>0</v>
      </c>
      <c r="G139" s="63">
        <v>34.3628</v>
      </c>
      <c r="H139" s="63">
        <v>0</v>
      </c>
      <c r="I139" s="144">
        <v>0</v>
      </c>
      <c r="J139" s="65">
        <v>0</v>
      </c>
      <c r="K139" s="65">
        <v>18.156</v>
      </c>
      <c r="L139" s="65">
        <v>10.3275</v>
      </c>
      <c r="M139" s="64">
        <v>0</v>
      </c>
      <c r="N139" s="64">
        <v>56.7145</v>
      </c>
      <c r="O139" s="64">
        <v>0</v>
      </c>
      <c r="P139" s="65">
        <v>0</v>
      </c>
      <c r="Q139" s="65">
        <v>0</v>
      </c>
      <c r="R139" s="65">
        <v>0</v>
      </c>
      <c r="S139" s="65">
        <v>0</v>
      </c>
      <c r="T139" s="64">
        <v>0</v>
      </c>
      <c r="U139" s="64">
        <v>0</v>
      </c>
      <c r="V139" s="64">
        <v>0</v>
      </c>
      <c r="W139" s="64">
        <v>0</v>
      </c>
      <c r="X139" s="64">
        <v>0</v>
      </c>
      <c r="Y139" s="64">
        <v>0</v>
      </c>
      <c r="Z139" s="64">
        <v>0</v>
      </c>
      <c r="AA139" s="66">
        <v>0</v>
      </c>
      <c r="AB139" s="21">
        <f aca="true" t="shared" si="15" ref="AB139:AB199">SUM(C139:AA139)</f>
        <v>234.96279999999996</v>
      </c>
    </row>
    <row r="140" spans="1:28" ht="12.75">
      <c r="A140" s="233"/>
      <c r="B140" s="145" t="s">
        <v>56</v>
      </c>
      <c r="C140" s="146">
        <v>0</v>
      </c>
      <c r="D140" s="47">
        <v>8.0413</v>
      </c>
      <c r="E140" s="47">
        <v>0</v>
      </c>
      <c r="F140" s="47">
        <v>0</v>
      </c>
      <c r="G140" s="47">
        <v>6.81</v>
      </c>
      <c r="H140" s="47">
        <v>0</v>
      </c>
      <c r="I140" s="46">
        <v>7.6473</v>
      </c>
      <c r="J140" s="49">
        <v>0</v>
      </c>
      <c r="K140" s="48">
        <v>148.136</v>
      </c>
      <c r="L140" s="48">
        <v>16.8181</v>
      </c>
      <c r="M140" s="48">
        <v>0</v>
      </c>
      <c r="N140" s="48">
        <v>232.251</v>
      </c>
      <c r="O140" s="48">
        <v>0</v>
      </c>
      <c r="P140" s="48">
        <v>0</v>
      </c>
      <c r="Q140" s="48">
        <v>16.5838</v>
      </c>
      <c r="R140" s="48">
        <v>779.1011</v>
      </c>
      <c r="S140" s="48">
        <v>115.62</v>
      </c>
      <c r="T140" s="48">
        <v>92.2</v>
      </c>
      <c r="U140" s="48">
        <v>2902.48</v>
      </c>
      <c r="V140" s="48">
        <v>0</v>
      </c>
      <c r="W140" s="48">
        <v>0</v>
      </c>
      <c r="X140" s="48">
        <v>68.23</v>
      </c>
      <c r="Y140" s="48">
        <v>1527.77</v>
      </c>
      <c r="Z140" s="48">
        <v>0</v>
      </c>
      <c r="AA140" s="50">
        <v>0</v>
      </c>
      <c r="AB140" s="25">
        <f t="shared" si="15"/>
        <v>5921.6885999999995</v>
      </c>
    </row>
    <row r="141" spans="1:28" ht="12.75" customHeight="1">
      <c r="A141" s="233"/>
      <c r="B141" s="147" t="s">
        <v>57</v>
      </c>
      <c r="C141" s="146">
        <v>0</v>
      </c>
      <c r="D141" s="47">
        <v>0</v>
      </c>
      <c r="E141" s="47">
        <v>0</v>
      </c>
      <c r="F141" s="47">
        <v>109.1592</v>
      </c>
      <c r="G141" s="47">
        <v>8.88552</v>
      </c>
      <c r="H141" s="47">
        <v>6.2443</v>
      </c>
      <c r="I141" s="46">
        <v>0</v>
      </c>
      <c r="J141" s="49">
        <v>0</v>
      </c>
      <c r="K141" s="49">
        <v>236.455</v>
      </c>
      <c r="L141" s="48">
        <v>18.2111</v>
      </c>
      <c r="M141" s="48">
        <v>0</v>
      </c>
      <c r="N141" s="48">
        <v>33.3243</v>
      </c>
      <c r="O141" s="48">
        <v>0</v>
      </c>
      <c r="P141" s="49">
        <v>0</v>
      </c>
      <c r="Q141" s="49">
        <v>0</v>
      </c>
      <c r="R141" s="49">
        <v>0</v>
      </c>
      <c r="S141" s="49">
        <v>100.5</v>
      </c>
      <c r="T141" s="48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  <c r="Z141" s="48">
        <v>0</v>
      </c>
      <c r="AA141" s="50">
        <v>0</v>
      </c>
      <c r="AB141" s="25">
        <f t="shared" si="15"/>
        <v>512.77942</v>
      </c>
    </row>
    <row r="142" spans="1:28" ht="12.75">
      <c r="A142" s="233"/>
      <c r="B142" s="147" t="s">
        <v>58</v>
      </c>
      <c r="C142" s="146">
        <v>0</v>
      </c>
      <c r="D142" s="47">
        <v>36.8082</v>
      </c>
      <c r="E142" s="47">
        <v>0</v>
      </c>
      <c r="F142" s="47">
        <v>0</v>
      </c>
      <c r="G142" s="47">
        <v>20.4004</v>
      </c>
      <c r="H142" s="47">
        <v>6.2443</v>
      </c>
      <c r="I142" s="46">
        <v>0</v>
      </c>
      <c r="J142" s="49">
        <v>0</v>
      </c>
      <c r="K142" s="48">
        <v>267.727</v>
      </c>
      <c r="L142" s="48">
        <v>18.2111</v>
      </c>
      <c r="M142" s="48">
        <v>0</v>
      </c>
      <c r="N142" s="48">
        <v>76.3677</v>
      </c>
      <c r="O142" s="48">
        <v>0</v>
      </c>
      <c r="P142" s="49">
        <v>0</v>
      </c>
      <c r="Q142" s="49">
        <v>0</v>
      </c>
      <c r="R142" s="49">
        <v>0</v>
      </c>
      <c r="S142" s="49">
        <v>141.22</v>
      </c>
      <c r="T142" s="48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  <c r="Z142" s="48">
        <v>0</v>
      </c>
      <c r="AA142" s="50">
        <v>0</v>
      </c>
      <c r="AB142" s="25">
        <f t="shared" si="15"/>
        <v>566.9787</v>
      </c>
    </row>
    <row r="143" spans="1:28" ht="12.75">
      <c r="A143" s="233"/>
      <c r="B143" s="147" t="s">
        <v>59</v>
      </c>
      <c r="C143" s="148">
        <v>24.4509</v>
      </c>
      <c r="D143" s="47">
        <v>0</v>
      </c>
      <c r="E143" s="47">
        <v>0</v>
      </c>
      <c r="F143" s="47">
        <v>0</v>
      </c>
      <c r="G143" s="47">
        <v>20.4004</v>
      </c>
      <c r="H143" s="47">
        <v>6.2443</v>
      </c>
      <c r="I143" s="46">
        <v>0</v>
      </c>
      <c r="J143" s="49">
        <v>0</v>
      </c>
      <c r="K143" s="49">
        <v>278.956</v>
      </c>
      <c r="L143" s="48">
        <v>18.2111</v>
      </c>
      <c r="M143" s="48">
        <v>0</v>
      </c>
      <c r="N143" s="48">
        <v>77.3962</v>
      </c>
      <c r="O143" s="48">
        <v>0</v>
      </c>
      <c r="P143" s="49">
        <v>0</v>
      </c>
      <c r="Q143" s="49">
        <v>0</v>
      </c>
      <c r="R143" s="49">
        <v>0</v>
      </c>
      <c r="S143" s="49">
        <v>141.22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50">
        <v>0</v>
      </c>
      <c r="AB143" s="25">
        <f t="shared" si="15"/>
        <v>566.8789</v>
      </c>
    </row>
    <row r="144" spans="1:28" ht="12.75" customHeight="1">
      <c r="A144" s="233"/>
      <c r="B144" s="147" t="s">
        <v>60</v>
      </c>
      <c r="C144" s="150">
        <v>0</v>
      </c>
      <c r="D144" s="47">
        <v>0</v>
      </c>
      <c r="E144" s="47">
        <v>0</v>
      </c>
      <c r="F144" s="47">
        <v>0</v>
      </c>
      <c r="G144" s="47">
        <v>20.4004</v>
      </c>
      <c r="H144" s="47">
        <v>6.2443</v>
      </c>
      <c r="I144" s="46">
        <v>0</v>
      </c>
      <c r="J144" s="49">
        <v>0</v>
      </c>
      <c r="K144" s="49">
        <v>310.314</v>
      </c>
      <c r="L144" s="48">
        <v>18.2111</v>
      </c>
      <c r="M144" s="48">
        <v>0</v>
      </c>
      <c r="N144" s="48">
        <v>70.5946</v>
      </c>
      <c r="O144" s="48">
        <v>0</v>
      </c>
      <c r="P144" s="49">
        <v>0</v>
      </c>
      <c r="Q144" s="49">
        <v>0</v>
      </c>
      <c r="R144" s="49">
        <v>0</v>
      </c>
      <c r="S144" s="49">
        <v>141.22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8">
        <v>0</v>
      </c>
      <c r="AA144" s="50">
        <v>0</v>
      </c>
      <c r="AB144" s="25">
        <f t="shared" si="15"/>
        <v>566.9844</v>
      </c>
    </row>
    <row r="145" spans="1:28" ht="12.75">
      <c r="A145" s="233"/>
      <c r="B145" s="147" t="s">
        <v>61</v>
      </c>
      <c r="C145" s="150">
        <v>0</v>
      </c>
      <c r="D145" s="47">
        <v>0</v>
      </c>
      <c r="E145" s="47">
        <v>0</v>
      </c>
      <c r="F145" s="47">
        <v>0</v>
      </c>
      <c r="G145" s="47">
        <v>20.4004</v>
      </c>
      <c r="H145" s="47">
        <v>6.2443</v>
      </c>
      <c r="I145" s="46">
        <v>0</v>
      </c>
      <c r="J145" s="49">
        <v>0</v>
      </c>
      <c r="K145" s="49">
        <v>310.314</v>
      </c>
      <c r="L145" s="48">
        <v>18.2111</v>
      </c>
      <c r="M145" s="48">
        <v>0</v>
      </c>
      <c r="N145" s="48">
        <v>70.5946</v>
      </c>
      <c r="O145" s="48">
        <v>0</v>
      </c>
      <c r="P145" s="49">
        <v>0</v>
      </c>
      <c r="Q145" s="49">
        <v>0</v>
      </c>
      <c r="R145" s="49">
        <v>0</v>
      </c>
      <c r="S145" s="49">
        <v>141.22</v>
      </c>
      <c r="T145" s="48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  <c r="Z145" s="48">
        <v>0</v>
      </c>
      <c r="AA145" s="50">
        <v>0</v>
      </c>
      <c r="AB145" s="25">
        <f t="shared" si="15"/>
        <v>566.9844</v>
      </c>
    </row>
    <row r="146" spans="1:28" ht="12.75">
      <c r="A146" s="233"/>
      <c r="B146" s="147" t="s">
        <v>62</v>
      </c>
      <c r="C146" s="150">
        <v>0</v>
      </c>
      <c r="D146" s="47">
        <v>0</v>
      </c>
      <c r="E146" s="47">
        <v>0</v>
      </c>
      <c r="F146" s="47">
        <v>0</v>
      </c>
      <c r="G146" s="47">
        <v>30.7204</v>
      </c>
      <c r="H146" s="47">
        <v>6.2443</v>
      </c>
      <c r="I146" s="46">
        <v>0</v>
      </c>
      <c r="J146" s="49">
        <v>0</v>
      </c>
      <c r="K146" s="49">
        <v>299.499</v>
      </c>
      <c r="L146" s="48">
        <v>18.2111</v>
      </c>
      <c r="M146" s="48">
        <v>0</v>
      </c>
      <c r="N146" s="48">
        <v>70.5946</v>
      </c>
      <c r="O146" s="48">
        <v>0</v>
      </c>
      <c r="P146" s="49">
        <v>0</v>
      </c>
      <c r="Q146" s="49">
        <v>0</v>
      </c>
      <c r="R146" s="49">
        <v>0</v>
      </c>
      <c r="S146" s="49">
        <v>141.22</v>
      </c>
      <c r="T146" s="48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  <c r="Z146" s="48">
        <v>0</v>
      </c>
      <c r="AA146" s="50">
        <v>0</v>
      </c>
      <c r="AB146" s="25">
        <f t="shared" si="15"/>
        <v>566.4894</v>
      </c>
    </row>
    <row r="147" spans="1:28" ht="12.75">
      <c r="A147" s="233"/>
      <c r="B147" s="147" t="s">
        <v>63</v>
      </c>
      <c r="C147" s="150">
        <v>0</v>
      </c>
      <c r="D147" s="47">
        <v>0</v>
      </c>
      <c r="E147" s="47">
        <v>0</v>
      </c>
      <c r="F147" s="47">
        <v>0</v>
      </c>
      <c r="G147" s="47">
        <v>30.7204</v>
      </c>
      <c r="H147" s="47">
        <v>6.2443</v>
      </c>
      <c r="I147" s="46">
        <v>0</v>
      </c>
      <c r="J147" s="49">
        <v>0</v>
      </c>
      <c r="K147" s="49">
        <v>343.427</v>
      </c>
      <c r="L147" s="48">
        <v>18.2111</v>
      </c>
      <c r="M147" s="48">
        <v>0</v>
      </c>
      <c r="N147" s="48">
        <v>70.5946</v>
      </c>
      <c r="O147" s="48">
        <v>0</v>
      </c>
      <c r="P147" s="49">
        <v>0</v>
      </c>
      <c r="Q147" s="49">
        <v>0</v>
      </c>
      <c r="R147" s="49">
        <v>0</v>
      </c>
      <c r="S147" s="49">
        <v>141.22</v>
      </c>
      <c r="T147" s="48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  <c r="Z147" s="48">
        <v>0</v>
      </c>
      <c r="AA147" s="50">
        <v>0</v>
      </c>
      <c r="AB147" s="25">
        <f t="shared" si="15"/>
        <v>610.4174</v>
      </c>
    </row>
    <row r="148" spans="1:28" ht="12.75">
      <c r="A148" s="233"/>
      <c r="B148" s="147" t="s">
        <v>67</v>
      </c>
      <c r="C148" s="150">
        <v>0</v>
      </c>
      <c r="D148" s="47">
        <v>0</v>
      </c>
      <c r="E148" s="47">
        <v>0</v>
      </c>
      <c r="F148" s="47">
        <v>0</v>
      </c>
      <c r="G148" s="47">
        <v>25.5293</v>
      </c>
      <c r="H148" s="47">
        <v>6.2443</v>
      </c>
      <c r="I148" s="46">
        <v>0</v>
      </c>
      <c r="J148" s="49">
        <v>0</v>
      </c>
      <c r="K148" s="49">
        <v>305.317</v>
      </c>
      <c r="L148" s="48">
        <v>18.2111</v>
      </c>
      <c r="M148" s="48">
        <v>0</v>
      </c>
      <c r="N148" s="48">
        <v>70.5946</v>
      </c>
      <c r="O148" s="48">
        <v>0</v>
      </c>
      <c r="P148" s="49">
        <v>0</v>
      </c>
      <c r="Q148" s="49">
        <v>0</v>
      </c>
      <c r="R148" s="49">
        <v>0</v>
      </c>
      <c r="S148" s="49">
        <v>141.22</v>
      </c>
      <c r="T148" s="48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  <c r="Z148" s="48">
        <v>0</v>
      </c>
      <c r="AA148" s="50">
        <v>0</v>
      </c>
      <c r="AB148" s="25">
        <f t="shared" si="15"/>
        <v>567.1163</v>
      </c>
    </row>
    <row r="149" spans="1:28" ht="12.75">
      <c r="A149" s="233"/>
      <c r="B149" s="147" t="s">
        <v>65</v>
      </c>
      <c r="C149" s="150">
        <v>0</v>
      </c>
      <c r="D149" s="47">
        <v>0</v>
      </c>
      <c r="E149" s="47">
        <v>0</v>
      </c>
      <c r="F149" s="47">
        <v>0</v>
      </c>
      <c r="G149" s="47">
        <v>20.4304</v>
      </c>
      <c r="H149" s="47">
        <v>6.2443</v>
      </c>
      <c r="I149" s="46">
        <v>0</v>
      </c>
      <c r="J149" s="49">
        <v>0</v>
      </c>
      <c r="K149" s="49">
        <v>310.305</v>
      </c>
      <c r="L149" s="48">
        <v>18.2111</v>
      </c>
      <c r="M149" s="48">
        <v>0</v>
      </c>
      <c r="N149" s="48">
        <v>70.5946</v>
      </c>
      <c r="O149" s="48">
        <v>0</v>
      </c>
      <c r="P149" s="49">
        <v>0</v>
      </c>
      <c r="Q149" s="49">
        <v>0</v>
      </c>
      <c r="R149" s="49">
        <v>0</v>
      </c>
      <c r="S149" s="49">
        <v>141.22</v>
      </c>
      <c r="T149" s="48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  <c r="Z149" s="48">
        <v>0</v>
      </c>
      <c r="AA149" s="50">
        <v>0</v>
      </c>
      <c r="AB149" s="25">
        <f t="shared" si="15"/>
        <v>567.0054</v>
      </c>
    </row>
    <row r="150" spans="1:28" ht="12.75">
      <c r="A150" s="233"/>
      <c r="B150" s="147" t="s">
        <v>84</v>
      </c>
      <c r="C150" s="150">
        <v>0</v>
      </c>
      <c r="D150" s="47">
        <v>0</v>
      </c>
      <c r="E150" s="47">
        <v>0</v>
      </c>
      <c r="F150" s="47">
        <v>0</v>
      </c>
      <c r="G150" s="47">
        <v>30.7204</v>
      </c>
      <c r="H150" s="47">
        <v>6.2443</v>
      </c>
      <c r="I150" s="46">
        <v>0</v>
      </c>
      <c r="J150" s="49">
        <v>0</v>
      </c>
      <c r="K150" s="49">
        <v>299.4</v>
      </c>
      <c r="L150" s="48">
        <v>18.2111</v>
      </c>
      <c r="M150" s="48">
        <v>0</v>
      </c>
      <c r="N150" s="48">
        <v>70.5946</v>
      </c>
      <c r="O150" s="48">
        <v>0</v>
      </c>
      <c r="P150" s="49">
        <v>0</v>
      </c>
      <c r="Q150" s="49">
        <v>0</v>
      </c>
      <c r="R150" s="49">
        <v>0</v>
      </c>
      <c r="S150" s="49">
        <v>141.22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50">
        <v>0</v>
      </c>
      <c r="AB150" s="25">
        <f t="shared" si="15"/>
        <v>566.3904</v>
      </c>
    </row>
    <row r="151" spans="1:28" ht="12.75" customHeight="1">
      <c r="A151" s="233"/>
      <c r="B151" s="147" t="s">
        <v>85</v>
      </c>
      <c r="C151" s="150">
        <v>0</v>
      </c>
      <c r="D151" s="47">
        <v>0</v>
      </c>
      <c r="E151" s="47">
        <v>0</v>
      </c>
      <c r="F151" s="47">
        <v>0</v>
      </c>
      <c r="G151" s="47">
        <v>30.7204</v>
      </c>
      <c r="H151" s="47">
        <v>6.2443</v>
      </c>
      <c r="I151" s="46">
        <v>0</v>
      </c>
      <c r="J151" s="49">
        <v>0</v>
      </c>
      <c r="K151" s="49">
        <v>299.372</v>
      </c>
      <c r="L151" s="48">
        <v>18.2111</v>
      </c>
      <c r="M151" s="48">
        <v>0</v>
      </c>
      <c r="N151" s="48">
        <v>70.5946</v>
      </c>
      <c r="O151" s="48">
        <v>0</v>
      </c>
      <c r="P151" s="49">
        <v>0</v>
      </c>
      <c r="Q151" s="49">
        <v>0</v>
      </c>
      <c r="R151" s="49">
        <v>0</v>
      </c>
      <c r="S151" s="49">
        <v>141.22</v>
      </c>
      <c r="T151" s="48">
        <v>0</v>
      </c>
      <c r="U151" s="48">
        <v>0</v>
      </c>
      <c r="V151" s="48">
        <v>0</v>
      </c>
      <c r="W151" s="48">
        <v>0</v>
      </c>
      <c r="X151" s="48">
        <v>0</v>
      </c>
      <c r="Y151" s="48">
        <v>0</v>
      </c>
      <c r="Z151" s="48">
        <v>0</v>
      </c>
      <c r="AA151" s="50">
        <v>0</v>
      </c>
      <c r="AB151" s="25">
        <f t="shared" si="15"/>
        <v>566.3624</v>
      </c>
    </row>
    <row r="152" spans="1:28" ht="12.75">
      <c r="A152" s="233"/>
      <c r="B152" s="147" t="s">
        <v>86</v>
      </c>
      <c r="C152" s="150">
        <v>0</v>
      </c>
      <c r="D152" s="47">
        <v>0</v>
      </c>
      <c r="E152" s="47">
        <v>0</v>
      </c>
      <c r="F152" s="47">
        <v>0</v>
      </c>
      <c r="G152" s="47">
        <v>30.7204</v>
      </c>
      <c r="H152" s="47">
        <v>6.2443</v>
      </c>
      <c r="I152" s="46">
        <v>0</v>
      </c>
      <c r="J152" s="49">
        <v>0</v>
      </c>
      <c r="K152" s="49">
        <v>298.728</v>
      </c>
      <c r="L152" s="48">
        <v>18.2111</v>
      </c>
      <c r="M152" s="48">
        <v>0</v>
      </c>
      <c r="N152" s="48">
        <v>70.5946</v>
      </c>
      <c r="O152" s="48">
        <v>0</v>
      </c>
      <c r="P152" s="49">
        <v>0</v>
      </c>
      <c r="Q152" s="49">
        <v>0</v>
      </c>
      <c r="R152" s="49">
        <v>0</v>
      </c>
      <c r="S152" s="49">
        <v>141.22</v>
      </c>
      <c r="T152" s="48">
        <v>0</v>
      </c>
      <c r="U152" s="48">
        <v>0</v>
      </c>
      <c r="V152" s="48">
        <v>0</v>
      </c>
      <c r="W152" s="48">
        <v>0</v>
      </c>
      <c r="X152" s="48">
        <v>0</v>
      </c>
      <c r="Y152" s="48">
        <v>0</v>
      </c>
      <c r="Z152" s="48">
        <v>0</v>
      </c>
      <c r="AA152" s="50">
        <v>0</v>
      </c>
      <c r="AB152" s="25">
        <f t="shared" si="15"/>
        <v>565.7184</v>
      </c>
    </row>
    <row r="153" spans="1:28" ht="12.75">
      <c r="A153" s="233"/>
      <c r="B153" s="147" t="s">
        <v>87</v>
      </c>
      <c r="C153" s="148">
        <v>117.354</v>
      </c>
      <c r="D153" s="47">
        <v>0</v>
      </c>
      <c r="E153" s="47">
        <v>0</v>
      </c>
      <c r="F153" s="47">
        <v>0</v>
      </c>
      <c r="G153" s="47">
        <v>30.7204</v>
      </c>
      <c r="H153" s="47">
        <v>6.2443</v>
      </c>
      <c r="I153" s="46">
        <v>0</v>
      </c>
      <c r="J153" s="49">
        <v>0</v>
      </c>
      <c r="K153" s="49">
        <v>180.37</v>
      </c>
      <c r="L153" s="48">
        <v>18.2111</v>
      </c>
      <c r="M153" s="48">
        <v>0</v>
      </c>
      <c r="N153" s="48">
        <v>70.5904</v>
      </c>
      <c r="O153" s="48">
        <v>0</v>
      </c>
      <c r="P153" s="49">
        <v>0</v>
      </c>
      <c r="Q153" s="49">
        <v>0</v>
      </c>
      <c r="R153" s="49">
        <v>0</v>
      </c>
      <c r="S153" s="49">
        <v>141.22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0</v>
      </c>
      <c r="AA153" s="50">
        <v>0</v>
      </c>
      <c r="AB153" s="25">
        <f t="shared" si="15"/>
        <v>564.7102</v>
      </c>
    </row>
    <row r="154" spans="1:28" ht="13.5" thickBot="1">
      <c r="A154" s="233"/>
      <c r="B154" s="167" t="s">
        <v>88</v>
      </c>
      <c r="C154" s="161">
        <v>0</v>
      </c>
      <c r="D154" s="54">
        <v>32.0343</v>
      </c>
      <c r="E154" s="54">
        <v>0</v>
      </c>
      <c r="F154" s="54">
        <v>65.7328</v>
      </c>
      <c r="G154" s="54">
        <v>20.3069</v>
      </c>
      <c r="H154" s="54">
        <v>53.0195</v>
      </c>
      <c r="I154" s="168">
        <v>0</v>
      </c>
      <c r="J154" s="57">
        <v>0</v>
      </c>
      <c r="K154" s="57">
        <v>115.499</v>
      </c>
      <c r="L154" s="55">
        <v>18.2111</v>
      </c>
      <c r="M154" s="55">
        <v>0</v>
      </c>
      <c r="N154" s="55">
        <v>80.7679</v>
      </c>
      <c r="O154" s="55">
        <v>0</v>
      </c>
      <c r="P154" s="57">
        <v>0</v>
      </c>
      <c r="Q154" s="57">
        <v>0</v>
      </c>
      <c r="R154" s="57">
        <v>0</v>
      </c>
      <c r="S154" s="57">
        <v>140.64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8">
        <v>0</v>
      </c>
      <c r="AB154" s="41">
        <f t="shared" si="15"/>
        <v>526.2114999999999</v>
      </c>
    </row>
    <row r="155" spans="1:28" ht="13.5" thickBot="1">
      <c r="A155" s="234"/>
      <c r="B155" s="169" t="s">
        <v>34</v>
      </c>
      <c r="C155" s="60">
        <f aca="true" t="shared" si="16" ref="C155:AA155">SUM(C139:C154)</f>
        <v>152.1399</v>
      </c>
      <c r="D155" s="60">
        <f t="shared" si="16"/>
        <v>181.9508</v>
      </c>
      <c r="E155" s="60">
        <f t="shared" si="16"/>
        <v>0</v>
      </c>
      <c r="F155" s="60">
        <f t="shared" si="16"/>
        <v>174.892</v>
      </c>
      <c r="G155" s="60">
        <f t="shared" si="16"/>
        <v>382.24891999999994</v>
      </c>
      <c r="H155" s="60">
        <f t="shared" si="16"/>
        <v>134.1954</v>
      </c>
      <c r="I155" s="60">
        <f t="shared" si="16"/>
        <v>7.6473</v>
      </c>
      <c r="J155" s="44">
        <f t="shared" si="16"/>
        <v>0</v>
      </c>
      <c r="K155" s="44">
        <f t="shared" si="16"/>
        <v>4021.9749999999995</v>
      </c>
      <c r="L155" s="44">
        <f t="shared" si="16"/>
        <v>282.10099999999994</v>
      </c>
      <c r="M155" s="44">
        <f t="shared" si="16"/>
        <v>0</v>
      </c>
      <c r="N155" s="44">
        <f t="shared" si="16"/>
        <v>1262.7634</v>
      </c>
      <c r="O155" s="44">
        <f t="shared" si="16"/>
        <v>0</v>
      </c>
      <c r="P155" s="44">
        <f t="shared" si="16"/>
        <v>0</v>
      </c>
      <c r="Q155" s="44">
        <f t="shared" si="16"/>
        <v>16.5838</v>
      </c>
      <c r="R155" s="44">
        <f t="shared" si="16"/>
        <v>779.1011</v>
      </c>
      <c r="S155" s="44">
        <f t="shared" si="16"/>
        <v>2051.4</v>
      </c>
      <c r="T155" s="44">
        <f t="shared" si="16"/>
        <v>92.2</v>
      </c>
      <c r="U155" s="44">
        <f t="shared" si="16"/>
        <v>2902.48</v>
      </c>
      <c r="V155" s="44">
        <f t="shared" si="16"/>
        <v>0</v>
      </c>
      <c r="W155" s="44">
        <f t="shared" si="16"/>
        <v>0</v>
      </c>
      <c r="X155" s="44">
        <f t="shared" si="16"/>
        <v>68.23</v>
      </c>
      <c r="Y155" s="44">
        <f t="shared" si="16"/>
        <v>1527.77</v>
      </c>
      <c r="Z155" s="44">
        <f t="shared" si="16"/>
        <v>0</v>
      </c>
      <c r="AA155" s="170">
        <f t="shared" si="16"/>
        <v>0</v>
      </c>
      <c r="AB155" s="102">
        <f t="shared" si="15"/>
        <v>14037.678619999999</v>
      </c>
    </row>
    <row r="156" spans="1:28" ht="13.5" customHeight="1" thickBot="1">
      <c r="A156" s="260" t="s">
        <v>96</v>
      </c>
      <c r="B156" s="171" t="s">
        <v>56</v>
      </c>
      <c r="C156" s="172">
        <v>22.22</v>
      </c>
      <c r="D156" s="172">
        <v>121.14</v>
      </c>
      <c r="E156" s="172">
        <v>0</v>
      </c>
      <c r="F156" s="172">
        <v>0</v>
      </c>
      <c r="G156" s="172">
        <v>69.88</v>
      </c>
      <c r="H156" s="172">
        <v>0</v>
      </c>
      <c r="I156" s="172">
        <v>10.83</v>
      </c>
      <c r="J156" s="172">
        <v>0</v>
      </c>
      <c r="K156" s="172">
        <v>1500.91</v>
      </c>
      <c r="L156" s="172">
        <v>20.52</v>
      </c>
      <c r="M156" s="172">
        <v>15.83</v>
      </c>
      <c r="N156" s="172">
        <v>245.52</v>
      </c>
      <c r="O156" s="172">
        <v>0</v>
      </c>
      <c r="P156" s="172">
        <v>0</v>
      </c>
      <c r="Q156" s="172">
        <v>0</v>
      </c>
      <c r="R156" s="172">
        <v>0</v>
      </c>
      <c r="S156" s="172">
        <v>0</v>
      </c>
      <c r="T156" s="172">
        <v>0</v>
      </c>
      <c r="U156" s="172">
        <v>0</v>
      </c>
      <c r="V156" s="172">
        <v>0</v>
      </c>
      <c r="W156" s="172">
        <v>0</v>
      </c>
      <c r="X156" s="172">
        <v>0</v>
      </c>
      <c r="Y156" s="172">
        <v>0</v>
      </c>
      <c r="Z156" s="172">
        <v>0</v>
      </c>
      <c r="AA156" s="173">
        <v>0</v>
      </c>
      <c r="AB156" s="44">
        <f t="shared" si="15"/>
        <v>2006.85</v>
      </c>
    </row>
    <row r="157" spans="1:28" ht="13.5" thickBot="1">
      <c r="A157" s="255"/>
      <c r="B157" s="174" t="s">
        <v>34</v>
      </c>
      <c r="C157" s="175">
        <f>SUM(C156)</f>
        <v>22.22</v>
      </c>
      <c r="D157" s="175">
        <f aca="true" t="shared" si="17" ref="D157:AA157">SUM(D156)</f>
        <v>121.14</v>
      </c>
      <c r="E157" s="175">
        <f t="shared" si="17"/>
        <v>0</v>
      </c>
      <c r="F157" s="175">
        <f t="shared" si="17"/>
        <v>0</v>
      </c>
      <c r="G157" s="175">
        <f t="shared" si="17"/>
        <v>69.88</v>
      </c>
      <c r="H157" s="175">
        <f t="shared" si="17"/>
        <v>0</v>
      </c>
      <c r="I157" s="175">
        <f t="shared" si="17"/>
        <v>10.83</v>
      </c>
      <c r="J157" s="176">
        <f t="shared" si="17"/>
        <v>0</v>
      </c>
      <c r="K157" s="176">
        <f t="shared" si="17"/>
        <v>1500.91</v>
      </c>
      <c r="L157" s="176">
        <f t="shared" si="17"/>
        <v>20.52</v>
      </c>
      <c r="M157" s="176">
        <f t="shared" si="17"/>
        <v>15.83</v>
      </c>
      <c r="N157" s="176">
        <f t="shared" si="17"/>
        <v>245.52</v>
      </c>
      <c r="O157" s="176">
        <f t="shared" si="17"/>
        <v>0</v>
      </c>
      <c r="P157" s="176">
        <f t="shared" si="17"/>
        <v>0</v>
      </c>
      <c r="Q157" s="176">
        <f t="shared" si="17"/>
        <v>0</v>
      </c>
      <c r="R157" s="176">
        <f t="shared" si="17"/>
        <v>0</v>
      </c>
      <c r="S157" s="176">
        <f t="shared" si="17"/>
        <v>0</v>
      </c>
      <c r="T157" s="176">
        <f t="shared" si="17"/>
        <v>0</v>
      </c>
      <c r="U157" s="176">
        <f t="shared" si="17"/>
        <v>0</v>
      </c>
      <c r="V157" s="176">
        <f t="shared" si="17"/>
        <v>0</v>
      </c>
      <c r="W157" s="176">
        <f t="shared" si="17"/>
        <v>0</v>
      </c>
      <c r="X157" s="176">
        <f t="shared" si="17"/>
        <v>0</v>
      </c>
      <c r="Y157" s="176">
        <f t="shared" si="17"/>
        <v>0</v>
      </c>
      <c r="Z157" s="176">
        <f t="shared" si="17"/>
        <v>0</v>
      </c>
      <c r="AA157" s="177">
        <f t="shared" si="17"/>
        <v>0</v>
      </c>
      <c r="AB157" s="102">
        <f t="shared" si="15"/>
        <v>2006.85</v>
      </c>
    </row>
    <row r="158" spans="1:28" ht="12.75" customHeight="1">
      <c r="A158" s="244" t="s">
        <v>97</v>
      </c>
      <c r="B158" s="178" t="s">
        <v>55</v>
      </c>
      <c r="C158" s="143">
        <v>0</v>
      </c>
      <c r="D158" s="144">
        <v>194.065</v>
      </c>
      <c r="E158" s="63">
        <v>0</v>
      </c>
      <c r="F158" s="63">
        <v>0</v>
      </c>
      <c r="G158" s="63">
        <v>59.1205</v>
      </c>
      <c r="H158" s="63">
        <v>0</v>
      </c>
      <c r="I158" s="63">
        <v>0</v>
      </c>
      <c r="J158" s="65">
        <v>0</v>
      </c>
      <c r="K158" s="65">
        <v>0</v>
      </c>
      <c r="L158" s="65">
        <v>12.96</v>
      </c>
      <c r="M158" s="64">
        <v>0</v>
      </c>
      <c r="N158" s="65">
        <v>41.5075</v>
      </c>
      <c r="O158" s="65">
        <v>0</v>
      </c>
      <c r="P158" s="65">
        <v>1425.3639</v>
      </c>
      <c r="Q158" s="65">
        <v>0</v>
      </c>
      <c r="R158" s="64">
        <v>0</v>
      </c>
      <c r="S158" s="64">
        <v>0</v>
      </c>
      <c r="T158" s="64">
        <v>0</v>
      </c>
      <c r="U158" s="64">
        <v>0</v>
      </c>
      <c r="V158" s="64">
        <v>0</v>
      </c>
      <c r="W158" s="64">
        <v>0</v>
      </c>
      <c r="X158" s="64">
        <v>0</v>
      </c>
      <c r="Y158" s="64">
        <v>0</v>
      </c>
      <c r="Z158" s="64">
        <v>0</v>
      </c>
      <c r="AA158" s="66">
        <v>0</v>
      </c>
      <c r="AB158" s="21">
        <f t="shared" si="15"/>
        <v>1733.0169</v>
      </c>
    </row>
    <row r="159" spans="1:28" ht="12.75">
      <c r="A159" s="245"/>
      <c r="B159" s="179" t="s">
        <v>98</v>
      </c>
      <c r="C159" s="150">
        <v>103.78</v>
      </c>
      <c r="D159" s="47">
        <v>13</v>
      </c>
      <c r="E159" s="47">
        <v>147.8388</v>
      </c>
      <c r="F159" s="47">
        <v>0</v>
      </c>
      <c r="G159" s="180">
        <v>56.73</v>
      </c>
      <c r="H159" s="47">
        <v>56.7351</v>
      </c>
      <c r="I159" s="180">
        <v>8.07</v>
      </c>
      <c r="J159" s="48">
        <v>0</v>
      </c>
      <c r="K159" s="48">
        <v>1026.69</v>
      </c>
      <c r="L159" s="48">
        <v>13.305</v>
      </c>
      <c r="M159" s="48">
        <v>0</v>
      </c>
      <c r="N159" s="49">
        <v>360.316</v>
      </c>
      <c r="O159" s="49">
        <v>0</v>
      </c>
      <c r="P159" s="49">
        <v>132.2558</v>
      </c>
      <c r="Q159" s="49">
        <v>118.978</v>
      </c>
      <c r="R159" s="48">
        <v>0</v>
      </c>
      <c r="S159" s="48">
        <v>1798.24</v>
      </c>
      <c r="T159" s="48">
        <v>380.49</v>
      </c>
      <c r="U159" s="48">
        <v>2916.81</v>
      </c>
      <c r="V159" s="48">
        <v>0</v>
      </c>
      <c r="W159" s="48">
        <v>110</v>
      </c>
      <c r="X159" s="48">
        <v>160.24</v>
      </c>
      <c r="Y159" s="48">
        <v>1225.67</v>
      </c>
      <c r="Z159" s="48">
        <v>0</v>
      </c>
      <c r="AA159" s="50">
        <v>0</v>
      </c>
      <c r="AB159" s="25">
        <f t="shared" si="15"/>
        <v>8629.1487</v>
      </c>
    </row>
    <row r="160" spans="1:28" ht="12.75">
      <c r="A160" s="245"/>
      <c r="B160" s="179" t="s">
        <v>99</v>
      </c>
      <c r="C160" s="148">
        <v>15.4585</v>
      </c>
      <c r="D160" s="47">
        <v>5.718</v>
      </c>
      <c r="E160" s="47">
        <v>0</v>
      </c>
      <c r="F160" s="47">
        <v>0</v>
      </c>
      <c r="G160" s="47">
        <v>37.5434</v>
      </c>
      <c r="H160" s="47">
        <v>6.90001</v>
      </c>
      <c r="I160" s="180">
        <v>0</v>
      </c>
      <c r="J160" s="48">
        <v>0</v>
      </c>
      <c r="K160" s="48">
        <v>405.233</v>
      </c>
      <c r="L160" s="48">
        <v>13.54</v>
      </c>
      <c r="M160" s="48">
        <v>0</v>
      </c>
      <c r="N160" s="48">
        <v>181.466</v>
      </c>
      <c r="O160" s="48">
        <v>0</v>
      </c>
      <c r="P160" s="48">
        <v>0</v>
      </c>
      <c r="Q160" s="48">
        <v>317.408</v>
      </c>
      <c r="R160" s="48">
        <v>403.225</v>
      </c>
      <c r="S160" s="48">
        <v>0</v>
      </c>
      <c r="T160" s="48">
        <v>0</v>
      </c>
      <c r="U160" s="48">
        <v>0</v>
      </c>
      <c r="V160" s="48">
        <v>0</v>
      </c>
      <c r="W160" s="48">
        <v>0</v>
      </c>
      <c r="X160" s="48">
        <v>0</v>
      </c>
      <c r="Y160" s="48">
        <v>0</v>
      </c>
      <c r="Z160" s="52">
        <v>1093.31</v>
      </c>
      <c r="AA160" s="50">
        <v>0</v>
      </c>
      <c r="AB160" s="25">
        <f t="shared" si="15"/>
        <v>2479.80191</v>
      </c>
    </row>
    <row r="161" spans="1:28" ht="12.75" customHeight="1">
      <c r="A161" s="245"/>
      <c r="B161" s="181" t="s">
        <v>76</v>
      </c>
      <c r="C161" s="148">
        <v>10.3142</v>
      </c>
      <c r="D161" s="47">
        <v>0</v>
      </c>
      <c r="E161" s="47">
        <v>0</v>
      </c>
      <c r="F161" s="47">
        <v>0</v>
      </c>
      <c r="G161" s="47">
        <v>41.7071</v>
      </c>
      <c r="H161" s="47">
        <v>9.01078</v>
      </c>
      <c r="I161" s="47">
        <v>0</v>
      </c>
      <c r="J161" s="49">
        <v>0</v>
      </c>
      <c r="K161" s="48">
        <v>388.963</v>
      </c>
      <c r="L161" s="48">
        <v>13.2729</v>
      </c>
      <c r="M161" s="48">
        <v>0</v>
      </c>
      <c r="N161" s="49">
        <v>162.195</v>
      </c>
      <c r="O161" s="49">
        <v>0</v>
      </c>
      <c r="P161" s="49">
        <v>0</v>
      </c>
      <c r="Q161" s="49">
        <v>0</v>
      </c>
      <c r="R161" s="48">
        <v>0</v>
      </c>
      <c r="S161" s="48">
        <v>0</v>
      </c>
      <c r="T161" s="48">
        <v>0</v>
      </c>
      <c r="U161" s="48">
        <v>0</v>
      </c>
      <c r="V161" s="48">
        <v>0</v>
      </c>
      <c r="W161" s="48">
        <v>0</v>
      </c>
      <c r="X161" s="48">
        <v>0</v>
      </c>
      <c r="Y161" s="48">
        <v>0</v>
      </c>
      <c r="Z161" s="48">
        <v>0</v>
      </c>
      <c r="AA161" s="50">
        <v>0</v>
      </c>
      <c r="AB161" s="25">
        <f t="shared" si="15"/>
        <v>625.46298</v>
      </c>
    </row>
    <row r="162" spans="1:28" ht="12.75">
      <c r="A162" s="245"/>
      <c r="B162" s="182" t="s">
        <v>58</v>
      </c>
      <c r="C162" s="146">
        <v>0</v>
      </c>
      <c r="D162" s="47">
        <v>0</v>
      </c>
      <c r="E162" s="47">
        <v>0</v>
      </c>
      <c r="F162" s="47">
        <v>0</v>
      </c>
      <c r="G162" s="47">
        <v>41.788</v>
      </c>
      <c r="H162" s="47">
        <v>9.00853</v>
      </c>
      <c r="I162" s="47">
        <v>0</v>
      </c>
      <c r="J162" s="48">
        <v>0</v>
      </c>
      <c r="K162" s="48">
        <v>759.774</v>
      </c>
      <c r="L162" s="48">
        <v>13.2729</v>
      </c>
      <c r="M162" s="48">
        <v>0</v>
      </c>
      <c r="N162" s="49">
        <v>106.322</v>
      </c>
      <c r="O162" s="49">
        <v>0</v>
      </c>
      <c r="P162" s="49">
        <v>0</v>
      </c>
      <c r="Q162" s="49">
        <v>0</v>
      </c>
      <c r="R162" s="48">
        <v>0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50">
        <v>0</v>
      </c>
      <c r="AB162" s="25">
        <f t="shared" si="15"/>
        <v>930.16543</v>
      </c>
    </row>
    <row r="163" spans="1:28" ht="12.75">
      <c r="A163" s="245"/>
      <c r="B163" s="182" t="s">
        <v>59</v>
      </c>
      <c r="C163" s="146">
        <v>0</v>
      </c>
      <c r="D163" s="47">
        <v>0</v>
      </c>
      <c r="E163" s="47">
        <v>0</v>
      </c>
      <c r="F163" s="47">
        <v>0</v>
      </c>
      <c r="G163" s="47">
        <v>41.7069</v>
      </c>
      <c r="H163" s="47">
        <v>9.01078</v>
      </c>
      <c r="I163" s="180">
        <v>0</v>
      </c>
      <c r="J163" s="49">
        <v>0</v>
      </c>
      <c r="K163" s="48">
        <v>687.343</v>
      </c>
      <c r="L163" s="48">
        <v>13.2729</v>
      </c>
      <c r="M163" s="48">
        <v>0</v>
      </c>
      <c r="N163" s="49">
        <v>174.91</v>
      </c>
      <c r="O163" s="49">
        <v>0</v>
      </c>
      <c r="P163" s="49">
        <v>0</v>
      </c>
      <c r="Q163" s="49">
        <v>0</v>
      </c>
      <c r="R163" s="48">
        <v>0</v>
      </c>
      <c r="S163" s="48">
        <v>0</v>
      </c>
      <c r="T163" s="48">
        <v>0</v>
      </c>
      <c r="U163" s="48">
        <v>0</v>
      </c>
      <c r="V163" s="48">
        <v>0</v>
      </c>
      <c r="W163" s="48">
        <v>0</v>
      </c>
      <c r="X163" s="48">
        <v>0</v>
      </c>
      <c r="Y163" s="48">
        <v>0</v>
      </c>
      <c r="Z163" s="48">
        <v>0</v>
      </c>
      <c r="AA163" s="50">
        <v>0</v>
      </c>
      <c r="AB163" s="25">
        <f t="shared" si="15"/>
        <v>926.24358</v>
      </c>
    </row>
    <row r="164" spans="1:28" ht="12.75">
      <c r="A164" s="245"/>
      <c r="B164" s="182" t="s">
        <v>60</v>
      </c>
      <c r="C164" s="146">
        <v>0</v>
      </c>
      <c r="D164" s="47">
        <v>0</v>
      </c>
      <c r="E164" s="47">
        <v>0</v>
      </c>
      <c r="F164" s="47">
        <v>0</v>
      </c>
      <c r="G164" s="47">
        <v>41.7064</v>
      </c>
      <c r="H164" s="47">
        <v>9.01078</v>
      </c>
      <c r="I164" s="67">
        <v>0</v>
      </c>
      <c r="J164" s="49">
        <v>0</v>
      </c>
      <c r="K164" s="48">
        <v>697.903</v>
      </c>
      <c r="L164" s="48">
        <v>13.2729</v>
      </c>
      <c r="M164" s="48">
        <v>0</v>
      </c>
      <c r="N164" s="49">
        <v>165.095</v>
      </c>
      <c r="O164" s="49">
        <v>0</v>
      </c>
      <c r="P164" s="49">
        <v>0</v>
      </c>
      <c r="Q164" s="49">
        <v>0</v>
      </c>
      <c r="R164" s="48">
        <v>0</v>
      </c>
      <c r="S164" s="48">
        <v>0</v>
      </c>
      <c r="T164" s="48">
        <v>0</v>
      </c>
      <c r="U164" s="48">
        <v>0</v>
      </c>
      <c r="V164" s="48">
        <v>0</v>
      </c>
      <c r="W164" s="48">
        <v>0</v>
      </c>
      <c r="X164" s="48">
        <v>0</v>
      </c>
      <c r="Y164" s="48">
        <v>0</v>
      </c>
      <c r="Z164" s="48">
        <v>0</v>
      </c>
      <c r="AA164" s="50">
        <v>0</v>
      </c>
      <c r="AB164" s="25">
        <f t="shared" si="15"/>
        <v>926.9880800000001</v>
      </c>
    </row>
    <row r="165" spans="1:28" ht="13.5" thickBot="1">
      <c r="A165" s="245"/>
      <c r="B165" s="183" t="s">
        <v>61</v>
      </c>
      <c r="C165" s="146">
        <v>0</v>
      </c>
      <c r="D165" s="116">
        <v>0</v>
      </c>
      <c r="E165" s="116">
        <v>0</v>
      </c>
      <c r="F165" s="116">
        <v>0</v>
      </c>
      <c r="G165" s="116">
        <v>15.2049</v>
      </c>
      <c r="H165" s="116">
        <v>46.3063</v>
      </c>
      <c r="I165" s="116">
        <v>0</v>
      </c>
      <c r="J165" s="84">
        <v>0</v>
      </c>
      <c r="K165" s="83">
        <v>60.7569</v>
      </c>
      <c r="L165" s="83">
        <v>0</v>
      </c>
      <c r="M165" s="83">
        <v>0</v>
      </c>
      <c r="N165" s="84">
        <v>144.558</v>
      </c>
      <c r="O165" s="84">
        <v>656.227</v>
      </c>
      <c r="P165" s="84">
        <v>0</v>
      </c>
      <c r="Q165" s="84">
        <v>0</v>
      </c>
      <c r="R165" s="83">
        <v>0</v>
      </c>
      <c r="S165" s="83">
        <v>0</v>
      </c>
      <c r="T165" s="83">
        <v>0</v>
      </c>
      <c r="U165" s="83">
        <v>0</v>
      </c>
      <c r="V165" s="83">
        <v>0</v>
      </c>
      <c r="W165" s="83">
        <v>0</v>
      </c>
      <c r="X165" s="83">
        <v>0</v>
      </c>
      <c r="Y165" s="83">
        <v>0</v>
      </c>
      <c r="Z165" s="83">
        <v>0</v>
      </c>
      <c r="AA165" s="85">
        <v>0</v>
      </c>
      <c r="AB165" s="41">
        <f t="shared" si="15"/>
        <v>923.0531</v>
      </c>
    </row>
    <row r="166" spans="1:28" ht="13.5" thickBot="1">
      <c r="A166" s="246"/>
      <c r="B166" s="184" t="s">
        <v>34</v>
      </c>
      <c r="C166" s="185">
        <f aca="true" t="shared" si="18" ref="C166:AA166">SUM(C158:C165)</f>
        <v>129.55270000000002</v>
      </c>
      <c r="D166" s="186">
        <f t="shared" si="18"/>
        <v>212.783</v>
      </c>
      <c r="E166" s="186">
        <f t="shared" si="18"/>
        <v>147.8388</v>
      </c>
      <c r="F166" s="186">
        <f t="shared" si="18"/>
        <v>0</v>
      </c>
      <c r="G166" s="186">
        <f t="shared" si="18"/>
        <v>335.50720000000007</v>
      </c>
      <c r="H166" s="186">
        <f t="shared" si="18"/>
        <v>145.98228</v>
      </c>
      <c r="I166" s="186">
        <f t="shared" si="18"/>
        <v>8.07</v>
      </c>
      <c r="J166" s="187">
        <f t="shared" si="18"/>
        <v>0</v>
      </c>
      <c r="K166" s="187">
        <f t="shared" si="18"/>
        <v>4026.6629</v>
      </c>
      <c r="L166" s="187">
        <f t="shared" si="18"/>
        <v>92.89659999999998</v>
      </c>
      <c r="M166" s="187">
        <f t="shared" si="18"/>
        <v>0</v>
      </c>
      <c r="N166" s="187">
        <f t="shared" si="18"/>
        <v>1336.3695</v>
      </c>
      <c r="O166" s="187">
        <f t="shared" si="18"/>
        <v>656.227</v>
      </c>
      <c r="P166" s="187">
        <f t="shared" si="18"/>
        <v>1557.6197</v>
      </c>
      <c r="Q166" s="187">
        <f t="shared" si="18"/>
        <v>436.386</v>
      </c>
      <c r="R166" s="187">
        <f t="shared" si="18"/>
        <v>403.225</v>
      </c>
      <c r="S166" s="187">
        <f t="shared" si="18"/>
        <v>1798.24</v>
      </c>
      <c r="T166" s="187">
        <f t="shared" si="18"/>
        <v>380.49</v>
      </c>
      <c r="U166" s="187">
        <f t="shared" si="18"/>
        <v>2916.81</v>
      </c>
      <c r="V166" s="187">
        <f t="shared" si="18"/>
        <v>0</v>
      </c>
      <c r="W166" s="187">
        <f t="shared" si="18"/>
        <v>110</v>
      </c>
      <c r="X166" s="187">
        <f t="shared" si="18"/>
        <v>160.24</v>
      </c>
      <c r="Y166" s="187">
        <f t="shared" si="18"/>
        <v>1225.67</v>
      </c>
      <c r="Z166" s="187">
        <f t="shared" si="18"/>
        <v>1093.31</v>
      </c>
      <c r="AA166" s="187">
        <f t="shared" si="18"/>
        <v>0</v>
      </c>
      <c r="AB166" s="41">
        <f t="shared" si="15"/>
        <v>17173.88068</v>
      </c>
    </row>
    <row r="167" spans="1:28" ht="13.5" customHeight="1" thickBot="1">
      <c r="A167" s="244" t="s">
        <v>100</v>
      </c>
      <c r="B167" s="188" t="s">
        <v>56</v>
      </c>
      <c r="C167" s="189">
        <v>0</v>
      </c>
      <c r="D167" s="189">
        <v>1203.86</v>
      </c>
      <c r="E167" s="189">
        <v>0</v>
      </c>
      <c r="F167" s="189">
        <v>0</v>
      </c>
      <c r="G167" s="189">
        <v>71.83</v>
      </c>
      <c r="H167" s="189">
        <v>12.54</v>
      </c>
      <c r="I167" s="189">
        <v>0</v>
      </c>
      <c r="J167" s="172">
        <v>0</v>
      </c>
      <c r="K167" s="172">
        <v>0</v>
      </c>
      <c r="L167" s="172">
        <v>0</v>
      </c>
      <c r="M167" s="172">
        <v>0</v>
      </c>
      <c r="N167" s="172">
        <v>0</v>
      </c>
      <c r="O167" s="172">
        <v>0</v>
      </c>
      <c r="P167" s="172">
        <v>0</v>
      </c>
      <c r="Q167" s="172">
        <v>286.96</v>
      </c>
      <c r="R167" s="172">
        <v>1379.29</v>
      </c>
      <c r="S167" s="172">
        <v>154.971</v>
      </c>
      <c r="T167" s="172">
        <v>110.638</v>
      </c>
      <c r="U167" s="172">
        <v>472.824</v>
      </c>
      <c r="V167" s="172">
        <v>0</v>
      </c>
      <c r="W167" s="172">
        <v>0</v>
      </c>
      <c r="X167" s="172">
        <v>445.907</v>
      </c>
      <c r="Y167" s="172">
        <v>297.832</v>
      </c>
      <c r="Z167" s="172">
        <v>0</v>
      </c>
      <c r="AA167" s="190">
        <v>0</v>
      </c>
      <c r="AB167" s="41">
        <f t="shared" si="15"/>
        <v>4436.652</v>
      </c>
    </row>
    <row r="168" spans="1:28" ht="13.5" thickBot="1">
      <c r="A168" s="246"/>
      <c r="B168" s="99" t="s">
        <v>34</v>
      </c>
      <c r="C168" s="60">
        <f aca="true" t="shared" si="19" ref="C168:AA168">SUM(C167)</f>
        <v>0</v>
      </c>
      <c r="D168" s="60">
        <f t="shared" si="19"/>
        <v>1203.86</v>
      </c>
      <c r="E168" s="60">
        <f t="shared" si="19"/>
        <v>0</v>
      </c>
      <c r="F168" s="60">
        <f t="shared" si="19"/>
        <v>0</v>
      </c>
      <c r="G168" s="60">
        <f t="shared" si="19"/>
        <v>71.83</v>
      </c>
      <c r="H168" s="60">
        <f t="shared" si="19"/>
        <v>12.54</v>
      </c>
      <c r="I168" s="60">
        <f t="shared" si="19"/>
        <v>0</v>
      </c>
      <c r="J168" s="44">
        <f t="shared" si="19"/>
        <v>0</v>
      </c>
      <c r="K168" s="44">
        <f t="shared" si="19"/>
        <v>0</v>
      </c>
      <c r="L168" s="44">
        <f t="shared" si="19"/>
        <v>0</v>
      </c>
      <c r="M168" s="44">
        <f t="shared" si="19"/>
        <v>0</v>
      </c>
      <c r="N168" s="44">
        <f t="shared" si="19"/>
        <v>0</v>
      </c>
      <c r="O168" s="44">
        <f t="shared" si="19"/>
        <v>0</v>
      </c>
      <c r="P168" s="44">
        <f t="shared" si="19"/>
        <v>0</v>
      </c>
      <c r="Q168" s="44">
        <f t="shared" si="19"/>
        <v>286.96</v>
      </c>
      <c r="R168" s="44">
        <f t="shared" si="19"/>
        <v>1379.29</v>
      </c>
      <c r="S168" s="44">
        <f t="shared" si="19"/>
        <v>154.971</v>
      </c>
      <c r="T168" s="44">
        <f t="shared" si="19"/>
        <v>110.638</v>
      </c>
      <c r="U168" s="44">
        <f t="shared" si="19"/>
        <v>472.824</v>
      </c>
      <c r="V168" s="44">
        <f t="shared" si="19"/>
        <v>0</v>
      </c>
      <c r="W168" s="44">
        <f t="shared" si="19"/>
        <v>0</v>
      </c>
      <c r="X168" s="44">
        <f t="shared" si="19"/>
        <v>445.907</v>
      </c>
      <c r="Y168" s="44">
        <f t="shared" si="19"/>
        <v>297.832</v>
      </c>
      <c r="Z168" s="44">
        <f t="shared" si="19"/>
        <v>0</v>
      </c>
      <c r="AA168" s="44">
        <f t="shared" si="19"/>
        <v>0</v>
      </c>
      <c r="AB168" s="41">
        <f t="shared" si="15"/>
        <v>4436.652</v>
      </c>
    </row>
    <row r="169" spans="1:28" ht="13.5" customHeight="1" thickBot="1">
      <c r="A169" s="244" t="s">
        <v>101</v>
      </c>
      <c r="B169" s="191" t="s">
        <v>56</v>
      </c>
      <c r="C169" s="192">
        <v>26.67</v>
      </c>
      <c r="D169" s="193">
        <v>336.54</v>
      </c>
      <c r="E169" s="193">
        <v>0</v>
      </c>
      <c r="F169" s="193">
        <v>0</v>
      </c>
      <c r="G169" s="193">
        <v>56.76</v>
      </c>
      <c r="H169" s="193">
        <v>20.14</v>
      </c>
      <c r="I169" s="193">
        <v>0</v>
      </c>
      <c r="J169" s="194">
        <v>0</v>
      </c>
      <c r="K169" s="194">
        <v>220.77</v>
      </c>
      <c r="L169" s="194">
        <v>0</v>
      </c>
      <c r="M169" s="194">
        <v>0</v>
      </c>
      <c r="N169" s="194">
        <v>16.07</v>
      </c>
      <c r="O169" s="194">
        <v>0</v>
      </c>
      <c r="P169" s="194">
        <v>0</v>
      </c>
      <c r="Q169" s="194">
        <v>0</v>
      </c>
      <c r="R169" s="194">
        <v>0</v>
      </c>
      <c r="S169" s="194">
        <v>118.82</v>
      </c>
      <c r="T169" s="194">
        <v>0</v>
      </c>
      <c r="U169" s="194">
        <v>0</v>
      </c>
      <c r="V169" s="194">
        <v>0</v>
      </c>
      <c r="W169" s="194">
        <v>0</v>
      </c>
      <c r="X169" s="194">
        <v>0</v>
      </c>
      <c r="Y169" s="194">
        <v>0</v>
      </c>
      <c r="Z169" s="194">
        <v>2698.56</v>
      </c>
      <c r="AA169" s="195">
        <v>0</v>
      </c>
      <c r="AB169" s="41">
        <f t="shared" si="15"/>
        <v>3494.33</v>
      </c>
    </row>
    <row r="170" spans="1:28" ht="13.5" thickBot="1">
      <c r="A170" s="246"/>
      <c r="B170" s="196" t="s">
        <v>34</v>
      </c>
      <c r="C170" s="197">
        <f aca="true" t="shared" si="20" ref="C170:AA170">SUM(C169)</f>
        <v>26.67</v>
      </c>
      <c r="D170" s="197">
        <f t="shared" si="20"/>
        <v>336.54</v>
      </c>
      <c r="E170" s="197">
        <f t="shared" si="20"/>
        <v>0</v>
      </c>
      <c r="F170" s="197">
        <f t="shared" si="20"/>
        <v>0</v>
      </c>
      <c r="G170" s="197">
        <f t="shared" si="20"/>
        <v>56.76</v>
      </c>
      <c r="H170" s="197">
        <f t="shared" si="20"/>
        <v>20.14</v>
      </c>
      <c r="I170" s="197">
        <f t="shared" si="20"/>
        <v>0</v>
      </c>
      <c r="J170" s="198">
        <f t="shared" si="20"/>
        <v>0</v>
      </c>
      <c r="K170" s="198">
        <f t="shared" si="20"/>
        <v>220.77</v>
      </c>
      <c r="L170" s="198">
        <f t="shared" si="20"/>
        <v>0</v>
      </c>
      <c r="M170" s="198">
        <f t="shared" si="20"/>
        <v>0</v>
      </c>
      <c r="N170" s="198">
        <f t="shared" si="20"/>
        <v>16.07</v>
      </c>
      <c r="O170" s="198">
        <f t="shared" si="20"/>
        <v>0</v>
      </c>
      <c r="P170" s="198">
        <f t="shared" si="20"/>
        <v>0</v>
      </c>
      <c r="Q170" s="198">
        <f t="shared" si="20"/>
        <v>0</v>
      </c>
      <c r="R170" s="198">
        <f t="shared" si="20"/>
        <v>0</v>
      </c>
      <c r="S170" s="198">
        <f t="shared" si="20"/>
        <v>118.82</v>
      </c>
      <c r="T170" s="198">
        <f t="shared" si="20"/>
        <v>0</v>
      </c>
      <c r="U170" s="198">
        <f t="shared" si="20"/>
        <v>0</v>
      </c>
      <c r="V170" s="198">
        <f t="shared" si="20"/>
        <v>0</v>
      </c>
      <c r="W170" s="198">
        <f t="shared" si="20"/>
        <v>0</v>
      </c>
      <c r="X170" s="198">
        <f t="shared" si="20"/>
        <v>0</v>
      </c>
      <c r="Y170" s="198">
        <f t="shared" si="20"/>
        <v>0</v>
      </c>
      <c r="Z170" s="198">
        <f t="shared" si="20"/>
        <v>2698.56</v>
      </c>
      <c r="AA170" s="198">
        <f t="shared" si="20"/>
        <v>0</v>
      </c>
      <c r="AB170" s="198">
        <f t="shared" si="15"/>
        <v>3494.33</v>
      </c>
    </row>
    <row r="171" spans="1:28" ht="12.75" customHeight="1">
      <c r="A171" s="247" t="s">
        <v>102</v>
      </c>
      <c r="B171" s="199" t="s">
        <v>56</v>
      </c>
      <c r="C171" s="63">
        <v>2109.27</v>
      </c>
      <c r="D171" s="63">
        <v>0</v>
      </c>
      <c r="E171" s="63">
        <v>0</v>
      </c>
      <c r="F171" s="63">
        <v>0</v>
      </c>
      <c r="G171" s="63">
        <v>43.96</v>
      </c>
      <c r="H171" s="63">
        <v>7.22</v>
      </c>
      <c r="I171" s="63">
        <v>0</v>
      </c>
      <c r="J171" s="64">
        <v>0</v>
      </c>
      <c r="K171" s="64">
        <v>130.11</v>
      </c>
      <c r="L171" s="64">
        <v>10.61</v>
      </c>
      <c r="M171" s="64">
        <v>0</v>
      </c>
      <c r="N171" s="64">
        <v>304.7</v>
      </c>
      <c r="O171" s="64">
        <v>0</v>
      </c>
      <c r="P171" s="64">
        <v>0</v>
      </c>
      <c r="Q171" s="64">
        <v>651.69</v>
      </c>
      <c r="R171" s="64">
        <v>224.64</v>
      </c>
      <c r="S171" s="64">
        <v>68.36</v>
      </c>
      <c r="T171" s="75">
        <v>68.36</v>
      </c>
      <c r="U171" s="75">
        <v>171.25</v>
      </c>
      <c r="V171" s="64">
        <v>0</v>
      </c>
      <c r="W171" s="64">
        <v>0</v>
      </c>
      <c r="X171" s="64">
        <v>0</v>
      </c>
      <c r="Y171" s="64">
        <v>440.94</v>
      </c>
      <c r="Z171" s="64">
        <v>0</v>
      </c>
      <c r="AA171" s="66">
        <v>2061.7</v>
      </c>
      <c r="AB171" s="21">
        <f t="shared" si="15"/>
        <v>6292.8099999999995</v>
      </c>
    </row>
    <row r="172" spans="1:28" ht="13.5" thickBot="1">
      <c r="A172" s="248"/>
      <c r="B172" s="200" t="s">
        <v>80</v>
      </c>
      <c r="C172" s="47">
        <v>0</v>
      </c>
      <c r="D172" s="47">
        <v>0</v>
      </c>
      <c r="E172" s="48">
        <v>9.69</v>
      </c>
      <c r="F172" s="48">
        <v>0</v>
      </c>
      <c r="G172" s="47">
        <v>3.93</v>
      </c>
      <c r="H172" s="47">
        <v>6.29</v>
      </c>
      <c r="I172" s="47">
        <v>0</v>
      </c>
      <c r="J172" s="48">
        <v>0</v>
      </c>
      <c r="K172" s="48">
        <v>166.23</v>
      </c>
      <c r="L172" s="48">
        <v>10.61</v>
      </c>
      <c r="M172" s="48">
        <v>0</v>
      </c>
      <c r="N172" s="48">
        <v>13.92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52">
        <v>0</v>
      </c>
      <c r="U172" s="48">
        <v>0</v>
      </c>
      <c r="V172" s="52">
        <v>0</v>
      </c>
      <c r="W172" s="48">
        <v>0</v>
      </c>
      <c r="X172" s="48">
        <v>0</v>
      </c>
      <c r="Y172" s="48">
        <v>0</v>
      </c>
      <c r="Z172" s="48">
        <v>916.38</v>
      </c>
      <c r="AA172" s="50">
        <v>0</v>
      </c>
      <c r="AB172" s="41">
        <f t="shared" si="15"/>
        <v>1127.05</v>
      </c>
    </row>
    <row r="173" spans="1:28" ht="13.5" thickBot="1">
      <c r="A173" s="249"/>
      <c r="B173" s="201" t="s">
        <v>34</v>
      </c>
      <c r="C173" s="202">
        <f aca="true" t="shared" si="21" ref="C173:AA173">SUM(C171:C172)</f>
        <v>2109.27</v>
      </c>
      <c r="D173" s="202">
        <f t="shared" si="21"/>
        <v>0</v>
      </c>
      <c r="E173" s="202">
        <f t="shared" si="21"/>
        <v>9.69</v>
      </c>
      <c r="F173" s="202">
        <f t="shared" si="21"/>
        <v>0</v>
      </c>
      <c r="G173" s="202">
        <f t="shared" si="21"/>
        <v>47.89</v>
      </c>
      <c r="H173" s="202">
        <f t="shared" si="21"/>
        <v>13.51</v>
      </c>
      <c r="I173" s="202">
        <f t="shared" si="21"/>
        <v>0</v>
      </c>
      <c r="J173" s="203">
        <f t="shared" si="21"/>
        <v>0</v>
      </c>
      <c r="K173" s="203">
        <f t="shared" si="21"/>
        <v>296.34000000000003</v>
      </c>
      <c r="L173" s="203">
        <f t="shared" si="21"/>
        <v>21.22</v>
      </c>
      <c r="M173" s="203">
        <f t="shared" si="21"/>
        <v>0</v>
      </c>
      <c r="N173" s="203">
        <f t="shared" si="21"/>
        <v>318.62</v>
      </c>
      <c r="O173" s="203">
        <f t="shared" si="21"/>
        <v>0</v>
      </c>
      <c r="P173" s="203">
        <f t="shared" si="21"/>
        <v>0</v>
      </c>
      <c r="Q173" s="203">
        <f t="shared" si="21"/>
        <v>651.69</v>
      </c>
      <c r="R173" s="203">
        <f t="shared" si="21"/>
        <v>224.64</v>
      </c>
      <c r="S173" s="203">
        <f t="shared" si="21"/>
        <v>68.36</v>
      </c>
      <c r="T173" s="203">
        <f t="shared" si="21"/>
        <v>68.36</v>
      </c>
      <c r="U173" s="203">
        <f t="shared" si="21"/>
        <v>171.25</v>
      </c>
      <c r="V173" s="203">
        <f t="shared" si="21"/>
        <v>0</v>
      </c>
      <c r="W173" s="203">
        <f t="shared" si="21"/>
        <v>0</v>
      </c>
      <c r="X173" s="203">
        <f t="shared" si="21"/>
        <v>0</v>
      </c>
      <c r="Y173" s="203">
        <f t="shared" si="21"/>
        <v>440.94</v>
      </c>
      <c r="Z173" s="203">
        <f t="shared" si="21"/>
        <v>916.38</v>
      </c>
      <c r="AA173" s="204">
        <f t="shared" si="21"/>
        <v>2061.7</v>
      </c>
      <c r="AB173" s="102">
        <f t="shared" si="15"/>
        <v>7419.86</v>
      </c>
    </row>
    <row r="174" spans="1:28" ht="13.5" customHeight="1" thickBot="1">
      <c r="A174" s="235" t="s">
        <v>103</v>
      </c>
      <c r="B174" s="205" t="s">
        <v>56</v>
      </c>
      <c r="C174" s="206">
        <v>0</v>
      </c>
      <c r="D174" s="206">
        <v>0</v>
      </c>
      <c r="E174" s="206">
        <v>0</v>
      </c>
      <c r="F174" s="206">
        <v>0</v>
      </c>
      <c r="G174" s="206">
        <v>10.45</v>
      </c>
      <c r="H174" s="206">
        <v>14.99</v>
      </c>
      <c r="I174" s="206">
        <v>0</v>
      </c>
      <c r="J174" s="207">
        <v>0</v>
      </c>
      <c r="K174" s="207">
        <v>839.58</v>
      </c>
      <c r="L174" s="207">
        <v>0</v>
      </c>
      <c r="M174" s="207">
        <v>0</v>
      </c>
      <c r="N174" s="207">
        <v>0</v>
      </c>
      <c r="O174" s="207">
        <v>0</v>
      </c>
      <c r="P174" s="207">
        <v>0</v>
      </c>
      <c r="Q174" s="207">
        <v>767.24</v>
      </c>
      <c r="R174" s="207">
        <v>1651.85</v>
      </c>
      <c r="S174" s="207">
        <v>0</v>
      </c>
      <c r="T174" s="207">
        <v>0</v>
      </c>
      <c r="U174" s="207">
        <v>0</v>
      </c>
      <c r="V174" s="207">
        <v>0</v>
      </c>
      <c r="W174" s="207">
        <v>0</v>
      </c>
      <c r="X174" s="207">
        <v>0</v>
      </c>
      <c r="Y174" s="207">
        <v>0</v>
      </c>
      <c r="Z174" s="207">
        <v>0</v>
      </c>
      <c r="AA174" s="208">
        <v>0</v>
      </c>
      <c r="AB174" s="102">
        <f t="shared" si="15"/>
        <v>3284.1099999999997</v>
      </c>
    </row>
    <row r="175" spans="1:28" ht="13.5" thickBot="1">
      <c r="A175" s="250"/>
      <c r="B175" s="209" t="s">
        <v>34</v>
      </c>
      <c r="C175" s="163">
        <f aca="true" t="shared" si="22" ref="C175:AA175">SUM(C174)</f>
        <v>0</v>
      </c>
      <c r="D175" s="163">
        <f t="shared" si="22"/>
        <v>0</v>
      </c>
      <c r="E175" s="163">
        <f t="shared" si="22"/>
        <v>0</v>
      </c>
      <c r="F175" s="163">
        <f t="shared" si="22"/>
        <v>0</v>
      </c>
      <c r="G175" s="163">
        <f t="shared" si="22"/>
        <v>10.45</v>
      </c>
      <c r="H175" s="163">
        <f t="shared" si="22"/>
        <v>14.99</v>
      </c>
      <c r="I175" s="163">
        <f t="shared" si="22"/>
        <v>0</v>
      </c>
      <c r="J175" s="210">
        <f t="shared" si="22"/>
        <v>0</v>
      </c>
      <c r="K175" s="210">
        <f t="shared" si="22"/>
        <v>839.58</v>
      </c>
      <c r="L175" s="210">
        <f t="shared" si="22"/>
        <v>0</v>
      </c>
      <c r="M175" s="210">
        <f t="shared" si="22"/>
        <v>0</v>
      </c>
      <c r="N175" s="210">
        <f t="shared" si="22"/>
        <v>0</v>
      </c>
      <c r="O175" s="210">
        <f t="shared" si="22"/>
        <v>0</v>
      </c>
      <c r="P175" s="210">
        <f t="shared" si="22"/>
        <v>0</v>
      </c>
      <c r="Q175" s="210">
        <f t="shared" si="22"/>
        <v>767.24</v>
      </c>
      <c r="R175" s="210">
        <f t="shared" si="22"/>
        <v>1651.85</v>
      </c>
      <c r="S175" s="210">
        <f t="shared" si="22"/>
        <v>0</v>
      </c>
      <c r="T175" s="210">
        <f t="shared" si="22"/>
        <v>0</v>
      </c>
      <c r="U175" s="210">
        <f t="shared" si="22"/>
        <v>0</v>
      </c>
      <c r="V175" s="210">
        <f t="shared" si="22"/>
        <v>0</v>
      </c>
      <c r="W175" s="210">
        <f t="shared" si="22"/>
        <v>0</v>
      </c>
      <c r="X175" s="210">
        <f t="shared" si="22"/>
        <v>0</v>
      </c>
      <c r="Y175" s="210">
        <f t="shared" si="22"/>
        <v>0</v>
      </c>
      <c r="Z175" s="210">
        <f t="shared" si="22"/>
        <v>0</v>
      </c>
      <c r="AA175" s="210">
        <f t="shared" si="22"/>
        <v>0</v>
      </c>
      <c r="AB175" s="44">
        <f t="shared" si="15"/>
        <v>3284.1099999999997</v>
      </c>
    </row>
    <row r="176" spans="1:28" ht="12.75">
      <c r="A176" s="235" t="s">
        <v>104</v>
      </c>
      <c r="B176" s="211" t="s">
        <v>56</v>
      </c>
      <c r="C176" s="143">
        <v>1779.85</v>
      </c>
      <c r="D176" s="63">
        <v>0</v>
      </c>
      <c r="E176" s="63">
        <v>0</v>
      </c>
      <c r="F176" s="63">
        <v>0</v>
      </c>
      <c r="G176" s="63">
        <v>32.55</v>
      </c>
      <c r="H176" s="63">
        <v>69.04</v>
      </c>
      <c r="I176" s="63">
        <v>0</v>
      </c>
      <c r="J176" s="64">
        <v>0</v>
      </c>
      <c r="K176" s="64">
        <v>183.92</v>
      </c>
      <c r="L176" s="64">
        <v>12.57</v>
      </c>
      <c r="M176" s="64">
        <v>0</v>
      </c>
      <c r="N176" s="64">
        <v>6.31</v>
      </c>
      <c r="O176" s="64">
        <v>0</v>
      </c>
      <c r="P176" s="64">
        <v>0</v>
      </c>
      <c r="Q176" s="64">
        <v>0</v>
      </c>
      <c r="R176" s="64">
        <v>109.73</v>
      </c>
      <c r="S176" s="64">
        <v>27.75</v>
      </c>
      <c r="T176" s="64">
        <v>27.75</v>
      </c>
      <c r="U176" s="64">
        <v>0</v>
      </c>
      <c r="V176" s="64">
        <v>0</v>
      </c>
      <c r="W176" s="64">
        <v>0</v>
      </c>
      <c r="X176" s="64">
        <v>54.12</v>
      </c>
      <c r="Y176" s="64">
        <v>164.33</v>
      </c>
      <c r="Z176" s="64">
        <v>1343.58</v>
      </c>
      <c r="AA176" s="66">
        <v>0</v>
      </c>
      <c r="AB176" s="21">
        <f t="shared" si="15"/>
        <v>3811.4999999999995</v>
      </c>
    </row>
    <row r="177" spans="1:28" ht="13.5" thickBot="1">
      <c r="A177" s="236"/>
      <c r="B177" s="167" t="s">
        <v>80</v>
      </c>
      <c r="C177" s="161">
        <v>126.016</v>
      </c>
      <c r="D177" s="54">
        <v>0</v>
      </c>
      <c r="E177" s="54">
        <v>0</v>
      </c>
      <c r="F177" s="54">
        <v>0</v>
      </c>
      <c r="G177" s="54">
        <v>3.44</v>
      </c>
      <c r="H177" s="54">
        <v>80.2</v>
      </c>
      <c r="I177" s="54">
        <v>0</v>
      </c>
      <c r="J177" s="55">
        <v>0</v>
      </c>
      <c r="K177" s="55">
        <v>101.6</v>
      </c>
      <c r="L177" s="55">
        <v>9.98</v>
      </c>
      <c r="M177" s="55">
        <v>0</v>
      </c>
      <c r="N177" s="57">
        <v>0</v>
      </c>
      <c r="O177" s="55">
        <v>0</v>
      </c>
      <c r="P177" s="55">
        <v>0</v>
      </c>
      <c r="Q177" s="55">
        <v>0</v>
      </c>
      <c r="R177" s="57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8">
        <v>0</v>
      </c>
      <c r="AB177" s="41">
        <f t="shared" si="15"/>
        <v>321.236</v>
      </c>
    </row>
    <row r="178" spans="1:28" ht="13.5" thickBot="1">
      <c r="A178" s="250"/>
      <c r="B178" s="212" t="s">
        <v>34</v>
      </c>
      <c r="C178" s="60">
        <f aca="true" t="shared" si="23" ref="C178:AA178">SUM(C176:C177)</f>
        <v>1905.866</v>
      </c>
      <c r="D178" s="60">
        <f t="shared" si="23"/>
        <v>0</v>
      </c>
      <c r="E178" s="60">
        <f t="shared" si="23"/>
        <v>0</v>
      </c>
      <c r="F178" s="60">
        <f t="shared" si="23"/>
        <v>0</v>
      </c>
      <c r="G178" s="60">
        <f t="shared" si="23"/>
        <v>35.989999999999995</v>
      </c>
      <c r="H178" s="60">
        <f t="shared" si="23"/>
        <v>149.24</v>
      </c>
      <c r="I178" s="60">
        <f t="shared" si="23"/>
        <v>0</v>
      </c>
      <c r="J178" s="44">
        <f t="shared" si="23"/>
        <v>0</v>
      </c>
      <c r="K178" s="44">
        <f t="shared" si="23"/>
        <v>285.52</v>
      </c>
      <c r="L178" s="44">
        <f t="shared" si="23"/>
        <v>22.55</v>
      </c>
      <c r="M178" s="44">
        <f t="shared" si="23"/>
        <v>0</v>
      </c>
      <c r="N178" s="44">
        <f t="shared" si="23"/>
        <v>6.31</v>
      </c>
      <c r="O178" s="44">
        <f t="shared" si="23"/>
        <v>0</v>
      </c>
      <c r="P178" s="44">
        <f t="shared" si="23"/>
        <v>0</v>
      </c>
      <c r="Q178" s="44">
        <f t="shared" si="23"/>
        <v>0</v>
      </c>
      <c r="R178" s="44">
        <f t="shared" si="23"/>
        <v>109.73</v>
      </c>
      <c r="S178" s="44">
        <f t="shared" si="23"/>
        <v>27.75</v>
      </c>
      <c r="T178" s="44">
        <f t="shared" si="23"/>
        <v>27.75</v>
      </c>
      <c r="U178" s="44">
        <f t="shared" si="23"/>
        <v>0</v>
      </c>
      <c r="V178" s="44">
        <f t="shared" si="23"/>
        <v>0</v>
      </c>
      <c r="W178" s="44">
        <f t="shared" si="23"/>
        <v>0</v>
      </c>
      <c r="X178" s="44">
        <f t="shared" si="23"/>
        <v>54.12</v>
      </c>
      <c r="Y178" s="44">
        <f t="shared" si="23"/>
        <v>164.33</v>
      </c>
      <c r="Z178" s="44">
        <f t="shared" si="23"/>
        <v>1343.58</v>
      </c>
      <c r="AA178" s="44">
        <f t="shared" si="23"/>
        <v>0</v>
      </c>
      <c r="AB178" s="44">
        <f t="shared" si="15"/>
        <v>4132.736</v>
      </c>
    </row>
    <row r="179" spans="1:28" ht="12.75">
      <c r="A179" s="232" t="s">
        <v>105</v>
      </c>
      <c r="B179" s="61" t="s">
        <v>55</v>
      </c>
      <c r="C179" s="62">
        <v>0</v>
      </c>
      <c r="D179" s="63">
        <v>342.62</v>
      </c>
      <c r="E179" s="64">
        <v>0</v>
      </c>
      <c r="F179" s="64">
        <v>0</v>
      </c>
      <c r="G179" s="64">
        <v>10.05</v>
      </c>
      <c r="H179" s="64">
        <v>0</v>
      </c>
      <c r="I179" s="64">
        <v>0</v>
      </c>
      <c r="J179" s="64">
        <v>0</v>
      </c>
      <c r="K179" s="64">
        <v>0</v>
      </c>
      <c r="L179" s="64">
        <v>10.04</v>
      </c>
      <c r="M179" s="64">
        <v>0</v>
      </c>
      <c r="N179" s="64">
        <v>53.74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64">
        <v>0</v>
      </c>
      <c r="V179" s="64">
        <v>0</v>
      </c>
      <c r="W179" s="64">
        <v>0</v>
      </c>
      <c r="X179" s="64">
        <v>0</v>
      </c>
      <c r="Y179" s="64">
        <v>0</v>
      </c>
      <c r="Z179" s="64">
        <v>0</v>
      </c>
      <c r="AA179" s="66">
        <v>0</v>
      </c>
      <c r="AB179" s="21">
        <f t="shared" si="15"/>
        <v>416.45000000000005</v>
      </c>
    </row>
    <row r="180" spans="1:28" ht="12.75">
      <c r="A180" s="233"/>
      <c r="B180" s="22" t="s">
        <v>56</v>
      </c>
      <c r="C180" s="51">
        <v>809.22</v>
      </c>
      <c r="D180" s="47">
        <v>0.88</v>
      </c>
      <c r="E180" s="48">
        <v>0</v>
      </c>
      <c r="F180" s="48">
        <v>0</v>
      </c>
      <c r="G180" s="48">
        <v>51.91</v>
      </c>
      <c r="H180" s="48">
        <v>0</v>
      </c>
      <c r="I180" s="48">
        <v>1.41</v>
      </c>
      <c r="J180" s="48">
        <v>0</v>
      </c>
      <c r="K180" s="48">
        <v>3.57</v>
      </c>
      <c r="L180" s="48">
        <v>10.04</v>
      </c>
      <c r="M180" s="48">
        <v>0</v>
      </c>
      <c r="N180" s="48">
        <v>392.07</v>
      </c>
      <c r="O180" s="48">
        <v>0</v>
      </c>
      <c r="P180" s="48">
        <v>0</v>
      </c>
      <c r="Q180" s="48">
        <v>97.04</v>
      </c>
      <c r="R180" s="48">
        <v>25.89</v>
      </c>
      <c r="S180" s="48">
        <v>125.5</v>
      </c>
      <c r="T180" s="48">
        <v>93.7</v>
      </c>
      <c r="U180" s="52">
        <v>573.57</v>
      </c>
      <c r="V180" s="48">
        <v>0</v>
      </c>
      <c r="W180" s="48">
        <v>0</v>
      </c>
      <c r="X180" s="48">
        <f>31.39*2</f>
        <v>62.78</v>
      </c>
      <c r="Y180" s="48">
        <v>63.6</v>
      </c>
      <c r="Z180" s="48">
        <v>537.18</v>
      </c>
      <c r="AA180" s="50">
        <v>0</v>
      </c>
      <c r="AB180" s="25">
        <f t="shared" si="15"/>
        <v>2848.36</v>
      </c>
    </row>
    <row r="181" spans="1:28" ht="12.75">
      <c r="A181" s="233"/>
      <c r="B181" s="22" t="s">
        <v>80</v>
      </c>
      <c r="C181" s="51">
        <v>0</v>
      </c>
      <c r="D181" s="47">
        <v>0.88</v>
      </c>
      <c r="E181" s="48">
        <v>9.94</v>
      </c>
      <c r="F181" s="48">
        <v>106.17</v>
      </c>
      <c r="G181" s="48">
        <v>23.92</v>
      </c>
      <c r="H181" s="48">
        <v>8.5</v>
      </c>
      <c r="I181" s="48">
        <v>0</v>
      </c>
      <c r="J181" s="48">
        <v>0</v>
      </c>
      <c r="K181" s="48">
        <v>25.71</v>
      </c>
      <c r="L181" s="48">
        <v>10.04</v>
      </c>
      <c r="M181" s="48">
        <v>0</v>
      </c>
      <c r="N181" s="48">
        <v>72.18</v>
      </c>
      <c r="O181" s="48">
        <v>0</v>
      </c>
      <c r="P181" s="48">
        <v>0</v>
      </c>
      <c r="Q181" s="48">
        <v>0</v>
      </c>
      <c r="R181" s="48">
        <v>0</v>
      </c>
      <c r="S181" s="48">
        <v>125.5</v>
      </c>
      <c r="T181" s="48">
        <v>0</v>
      </c>
      <c r="U181" s="52">
        <v>0</v>
      </c>
      <c r="V181" s="48">
        <v>0</v>
      </c>
      <c r="W181" s="48">
        <v>0</v>
      </c>
      <c r="X181" s="48">
        <v>0</v>
      </c>
      <c r="Y181" s="48">
        <v>251.68</v>
      </c>
      <c r="Z181" s="48">
        <v>0</v>
      </c>
      <c r="AA181" s="50">
        <v>0</v>
      </c>
      <c r="AB181" s="25">
        <f t="shared" si="15"/>
        <v>634.52</v>
      </c>
    </row>
    <row r="182" spans="1:28" ht="12.75">
      <c r="A182" s="233"/>
      <c r="B182" s="22" t="s">
        <v>76</v>
      </c>
      <c r="C182" s="51">
        <v>0</v>
      </c>
      <c r="D182" s="47">
        <v>0.88</v>
      </c>
      <c r="E182" s="48">
        <v>0</v>
      </c>
      <c r="F182" s="48">
        <v>0</v>
      </c>
      <c r="G182" s="48">
        <v>23.92</v>
      </c>
      <c r="H182" s="48">
        <v>8.5</v>
      </c>
      <c r="I182" s="48">
        <v>0</v>
      </c>
      <c r="J182" s="48">
        <v>0</v>
      </c>
      <c r="K182" s="48">
        <v>284.11</v>
      </c>
      <c r="L182" s="48">
        <v>10.04</v>
      </c>
      <c r="M182" s="48">
        <v>0</v>
      </c>
      <c r="N182" s="48">
        <v>56.91</v>
      </c>
      <c r="O182" s="48">
        <v>0</v>
      </c>
      <c r="P182" s="48">
        <v>0</v>
      </c>
      <c r="Q182" s="48">
        <v>0</v>
      </c>
      <c r="R182" s="48">
        <v>0</v>
      </c>
      <c r="S182" s="48">
        <v>125.5</v>
      </c>
      <c r="T182" s="48">
        <v>0</v>
      </c>
      <c r="U182" s="52">
        <v>0</v>
      </c>
      <c r="V182" s="48">
        <v>0</v>
      </c>
      <c r="W182" s="48">
        <v>0</v>
      </c>
      <c r="X182" s="48">
        <v>0</v>
      </c>
      <c r="Y182" s="48">
        <v>251.68</v>
      </c>
      <c r="Z182" s="48">
        <v>0</v>
      </c>
      <c r="AA182" s="50">
        <v>0</v>
      </c>
      <c r="AB182" s="25">
        <f t="shared" si="15"/>
        <v>761.54</v>
      </c>
    </row>
    <row r="183" spans="1:28" ht="12.75">
      <c r="A183" s="233"/>
      <c r="B183" s="22" t="s">
        <v>58</v>
      </c>
      <c r="C183" s="51">
        <v>0</v>
      </c>
      <c r="D183" s="47">
        <v>0.88</v>
      </c>
      <c r="E183" s="48">
        <v>0</v>
      </c>
      <c r="F183" s="48">
        <v>0</v>
      </c>
      <c r="G183" s="48">
        <v>23.92</v>
      </c>
      <c r="H183" s="48">
        <v>8.5</v>
      </c>
      <c r="I183" s="48">
        <v>0</v>
      </c>
      <c r="J183" s="48">
        <v>0</v>
      </c>
      <c r="K183" s="48">
        <v>284.11</v>
      </c>
      <c r="L183" s="48">
        <v>10.04</v>
      </c>
      <c r="M183" s="48">
        <v>0</v>
      </c>
      <c r="N183" s="48">
        <v>56.91</v>
      </c>
      <c r="O183" s="48">
        <v>0</v>
      </c>
      <c r="P183" s="48">
        <v>0</v>
      </c>
      <c r="Q183" s="48">
        <v>0</v>
      </c>
      <c r="R183" s="48">
        <v>0</v>
      </c>
      <c r="S183" s="48">
        <v>125.5</v>
      </c>
      <c r="T183" s="48">
        <v>0</v>
      </c>
      <c r="U183" s="52">
        <v>0</v>
      </c>
      <c r="V183" s="48">
        <v>0</v>
      </c>
      <c r="W183" s="48">
        <v>0</v>
      </c>
      <c r="X183" s="48">
        <v>0</v>
      </c>
      <c r="Y183" s="48">
        <v>251.68</v>
      </c>
      <c r="Z183" s="48">
        <v>0</v>
      </c>
      <c r="AA183" s="50">
        <v>0</v>
      </c>
      <c r="AB183" s="25">
        <f t="shared" si="15"/>
        <v>761.54</v>
      </c>
    </row>
    <row r="184" spans="1:28" ht="13.5" thickBot="1">
      <c r="A184" s="233"/>
      <c r="B184" s="213" t="s">
        <v>59</v>
      </c>
      <c r="C184" s="53">
        <v>0</v>
      </c>
      <c r="D184" s="54">
        <v>0.88</v>
      </c>
      <c r="E184" s="54">
        <v>0</v>
      </c>
      <c r="F184" s="54">
        <v>0</v>
      </c>
      <c r="G184" s="54">
        <v>23.92</v>
      </c>
      <c r="H184" s="54">
        <v>8.5</v>
      </c>
      <c r="I184" s="54">
        <v>0</v>
      </c>
      <c r="J184" s="55">
        <v>0</v>
      </c>
      <c r="K184" s="55">
        <v>284.11</v>
      </c>
      <c r="L184" s="55">
        <v>10.04</v>
      </c>
      <c r="M184" s="55">
        <v>0</v>
      </c>
      <c r="N184" s="55">
        <v>56.91</v>
      </c>
      <c r="O184" s="55">
        <v>0</v>
      </c>
      <c r="P184" s="55">
        <v>0</v>
      </c>
      <c r="Q184" s="55">
        <v>0</v>
      </c>
      <c r="R184" s="55">
        <v>0</v>
      </c>
      <c r="S184" s="55">
        <v>125.5</v>
      </c>
      <c r="T184" s="55">
        <v>0</v>
      </c>
      <c r="U184" s="56">
        <v>0</v>
      </c>
      <c r="V184" s="55">
        <v>0</v>
      </c>
      <c r="W184" s="55">
        <v>0</v>
      </c>
      <c r="X184" s="55">
        <v>0</v>
      </c>
      <c r="Y184" s="55">
        <v>251.68</v>
      </c>
      <c r="Z184" s="55">
        <v>0</v>
      </c>
      <c r="AA184" s="58">
        <v>0</v>
      </c>
      <c r="AB184" s="41">
        <f t="shared" si="15"/>
        <v>761.54</v>
      </c>
    </row>
    <row r="185" spans="1:28" ht="13.5" thickBot="1">
      <c r="A185" s="234"/>
      <c r="B185" s="212" t="s">
        <v>34</v>
      </c>
      <c r="C185" s="163">
        <f aca="true" t="shared" si="24" ref="C185:AA185">SUM(C179:C184)</f>
        <v>809.22</v>
      </c>
      <c r="D185" s="163">
        <f t="shared" si="24"/>
        <v>347.02</v>
      </c>
      <c r="E185" s="163">
        <f t="shared" si="24"/>
        <v>9.94</v>
      </c>
      <c r="F185" s="163">
        <f t="shared" si="24"/>
        <v>106.17</v>
      </c>
      <c r="G185" s="163">
        <f t="shared" si="24"/>
        <v>157.64</v>
      </c>
      <c r="H185" s="163">
        <f t="shared" si="24"/>
        <v>34</v>
      </c>
      <c r="I185" s="163">
        <f t="shared" si="24"/>
        <v>1.41</v>
      </c>
      <c r="J185" s="210">
        <f t="shared" si="24"/>
        <v>0</v>
      </c>
      <c r="K185" s="210">
        <f t="shared" si="24"/>
        <v>881.61</v>
      </c>
      <c r="L185" s="210">
        <f t="shared" si="24"/>
        <v>60.239999999999995</v>
      </c>
      <c r="M185" s="210">
        <f t="shared" si="24"/>
        <v>0</v>
      </c>
      <c r="N185" s="210">
        <f t="shared" si="24"/>
        <v>688.7199999999999</v>
      </c>
      <c r="O185" s="210">
        <f t="shared" si="24"/>
        <v>0</v>
      </c>
      <c r="P185" s="210">
        <f t="shared" si="24"/>
        <v>0</v>
      </c>
      <c r="Q185" s="210">
        <f t="shared" si="24"/>
        <v>97.04</v>
      </c>
      <c r="R185" s="210">
        <f t="shared" si="24"/>
        <v>25.89</v>
      </c>
      <c r="S185" s="210">
        <f t="shared" si="24"/>
        <v>627.5</v>
      </c>
      <c r="T185" s="210">
        <f t="shared" si="24"/>
        <v>93.7</v>
      </c>
      <c r="U185" s="210">
        <f t="shared" si="24"/>
        <v>573.57</v>
      </c>
      <c r="V185" s="210">
        <f t="shared" si="24"/>
        <v>0</v>
      </c>
      <c r="W185" s="210">
        <f t="shared" si="24"/>
        <v>0</v>
      </c>
      <c r="X185" s="210">
        <f t="shared" si="24"/>
        <v>62.78</v>
      </c>
      <c r="Y185" s="210">
        <f t="shared" si="24"/>
        <v>1070.3200000000002</v>
      </c>
      <c r="Z185" s="210">
        <f t="shared" si="24"/>
        <v>537.18</v>
      </c>
      <c r="AA185" s="210">
        <f t="shared" si="24"/>
        <v>0</v>
      </c>
      <c r="AB185" s="44">
        <f t="shared" si="15"/>
        <v>6183.949999999999</v>
      </c>
    </row>
    <row r="186" spans="1:28" ht="12.75">
      <c r="A186" s="235" t="s">
        <v>106</v>
      </c>
      <c r="B186" s="211" t="s">
        <v>55</v>
      </c>
      <c r="C186" s="143">
        <v>0</v>
      </c>
      <c r="D186" s="63">
        <v>3.14</v>
      </c>
      <c r="E186" s="63">
        <v>0</v>
      </c>
      <c r="F186" s="63">
        <v>0</v>
      </c>
      <c r="G186" s="63">
        <v>3.19</v>
      </c>
      <c r="H186" s="63">
        <v>0</v>
      </c>
      <c r="I186" s="21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6.18</v>
      </c>
      <c r="O186" s="64">
        <v>0</v>
      </c>
      <c r="P186" s="64">
        <v>207.71</v>
      </c>
      <c r="Q186" s="64">
        <v>0</v>
      </c>
      <c r="R186" s="64">
        <v>0</v>
      </c>
      <c r="S186" s="64">
        <v>0</v>
      </c>
      <c r="T186" s="64">
        <v>155.9</v>
      </c>
      <c r="U186" s="64">
        <v>696.28</v>
      </c>
      <c r="V186" s="64">
        <v>0</v>
      </c>
      <c r="W186" s="64">
        <v>0</v>
      </c>
      <c r="X186" s="64">
        <v>0</v>
      </c>
      <c r="Y186" s="64">
        <f>14*9.2</f>
        <v>128.79999999999998</v>
      </c>
      <c r="Z186" s="64">
        <v>0</v>
      </c>
      <c r="AA186" s="66">
        <v>0</v>
      </c>
      <c r="AB186" s="21">
        <f t="shared" si="15"/>
        <v>1201.2</v>
      </c>
    </row>
    <row r="187" spans="1:28" ht="12.75">
      <c r="A187" s="236"/>
      <c r="B187" s="145" t="s">
        <v>56</v>
      </c>
      <c r="C187" s="146">
        <v>0</v>
      </c>
      <c r="D187" s="47">
        <v>80.75</v>
      </c>
      <c r="E187" s="47">
        <v>0</v>
      </c>
      <c r="F187" s="47">
        <v>0</v>
      </c>
      <c r="G187" s="48">
        <v>11.04</v>
      </c>
      <c r="H187" s="48">
        <v>6.41</v>
      </c>
      <c r="I187" s="52">
        <v>1.62</v>
      </c>
      <c r="J187" s="48">
        <v>0</v>
      </c>
      <c r="K187" s="48">
        <v>6.24</v>
      </c>
      <c r="L187" s="48">
        <v>7.68</v>
      </c>
      <c r="M187" s="48">
        <v>0</v>
      </c>
      <c r="N187" s="48">
        <v>6.98</v>
      </c>
      <c r="O187" s="48">
        <v>0</v>
      </c>
      <c r="P187" s="48">
        <v>0</v>
      </c>
      <c r="Q187" s="48">
        <f>26.13+11.37</f>
        <v>37.5</v>
      </c>
      <c r="R187" s="48">
        <v>224.8</v>
      </c>
      <c r="S187" s="48">
        <v>33.82</v>
      </c>
      <c r="T187" s="48">
        <v>0</v>
      </c>
      <c r="U187" s="48">
        <v>0</v>
      </c>
      <c r="V187" s="48">
        <v>0</v>
      </c>
      <c r="W187" s="48">
        <v>0</v>
      </c>
      <c r="X187" s="48">
        <v>0</v>
      </c>
      <c r="Y187" s="48">
        <v>0</v>
      </c>
      <c r="Z187" s="48">
        <v>693.26</v>
      </c>
      <c r="AA187" s="50">
        <v>0</v>
      </c>
      <c r="AB187" s="25">
        <f t="shared" si="15"/>
        <v>1110.1</v>
      </c>
    </row>
    <row r="188" spans="1:28" ht="12.75">
      <c r="A188" s="236"/>
      <c r="B188" s="145" t="s">
        <v>80</v>
      </c>
      <c r="C188" s="146">
        <v>0</v>
      </c>
      <c r="D188" s="47">
        <v>80.75</v>
      </c>
      <c r="E188" s="47">
        <v>0</v>
      </c>
      <c r="F188" s="47">
        <v>0</v>
      </c>
      <c r="G188" s="48">
        <v>11.04</v>
      </c>
      <c r="H188" s="48">
        <v>6.41</v>
      </c>
      <c r="I188" s="48">
        <v>0</v>
      </c>
      <c r="J188" s="48">
        <v>0</v>
      </c>
      <c r="K188" s="48">
        <v>0</v>
      </c>
      <c r="L188" s="48">
        <v>7.68</v>
      </c>
      <c r="M188" s="48">
        <v>0</v>
      </c>
      <c r="N188" s="48">
        <v>6.98</v>
      </c>
      <c r="O188" s="48">
        <v>0</v>
      </c>
      <c r="P188" s="48">
        <v>0</v>
      </c>
      <c r="Q188" s="48">
        <v>0</v>
      </c>
      <c r="R188" s="48">
        <v>0</v>
      </c>
      <c r="S188" s="48">
        <v>25.18</v>
      </c>
      <c r="T188" s="48">
        <v>0</v>
      </c>
      <c r="U188" s="48">
        <v>0</v>
      </c>
      <c r="V188" s="48">
        <v>0</v>
      </c>
      <c r="W188" s="48">
        <v>0</v>
      </c>
      <c r="X188" s="48">
        <v>0</v>
      </c>
      <c r="Y188" s="48">
        <v>0</v>
      </c>
      <c r="Z188" s="48">
        <v>0</v>
      </c>
      <c r="AA188" s="50">
        <v>0</v>
      </c>
      <c r="AB188" s="25">
        <f t="shared" si="15"/>
        <v>138.04</v>
      </c>
    </row>
    <row r="189" spans="1:28" ht="12.75">
      <c r="A189" s="236"/>
      <c r="B189" s="145" t="s">
        <v>76</v>
      </c>
      <c r="C189" s="146">
        <v>0</v>
      </c>
      <c r="D189" s="47">
        <v>159.82</v>
      </c>
      <c r="E189" s="47">
        <v>0</v>
      </c>
      <c r="F189" s="47">
        <v>0</v>
      </c>
      <c r="G189" s="47">
        <v>11.04</v>
      </c>
      <c r="H189" s="47">
        <v>6.41</v>
      </c>
      <c r="I189" s="47">
        <v>0</v>
      </c>
      <c r="J189" s="48">
        <v>0</v>
      </c>
      <c r="K189" s="48">
        <v>0</v>
      </c>
      <c r="L189" s="48">
        <v>7.68</v>
      </c>
      <c r="M189" s="48">
        <v>0</v>
      </c>
      <c r="N189" s="48">
        <v>6.98</v>
      </c>
      <c r="O189" s="48">
        <v>0</v>
      </c>
      <c r="P189" s="48">
        <v>0</v>
      </c>
      <c r="Q189" s="48">
        <v>0</v>
      </c>
      <c r="R189" s="48">
        <v>0</v>
      </c>
      <c r="S189" s="48">
        <v>40.42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50">
        <v>0</v>
      </c>
      <c r="AB189" s="25">
        <f t="shared" si="15"/>
        <v>232.34999999999997</v>
      </c>
    </row>
    <row r="190" spans="1:28" ht="12.75">
      <c r="A190" s="236"/>
      <c r="B190" s="147" t="s">
        <v>58</v>
      </c>
      <c r="C190" s="146">
        <v>0</v>
      </c>
      <c r="D190" s="47">
        <v>0</v>
      </c>
      <c r="E190" s="47">
        <v>0</v>
      </c>
      <c r="F190" s="47">
        <v>0</v>
      </c>
      <c r="G190" s="47">
        <v>11.04</v>
      </c>
      <c r="H190" s="47">
        <v>6.41</v>
      </c>
      <c r="I190" s="47">
        <v>0</v>
      </c>
      <c r="J190" s="48">
        <v>0</v>
      </c>
      <c r="K190" s="48">
        <v>187.27</v>
      </c>
      <c r="L190" s="48">
        <v>7.68</v>
      </c>
      <c r="M190" s="48">
        <v>0</v>
      </c>
      <c r="N190" s="48">
        <v>6.98</v>
      </c>
      <c r="O190" s="48">
        <v>0</v>
      </c>
      <c r="P190" s="48">
        <v>0</v>
      </c>
      <c r="Q190" s="48">
        <v>0</v>
      </c>
      <c r="R190" s="48">
        <v>0</v>
      </c>
      <c r="S190" s="48">
        <v>40.42</v>
      </c>
      <c r="T190" s="48">
        <v>0</v>
      </c>
      <c r="U190" s="48">
        <v>0</v>
      </c>
      <c r="V190" s="48">
        <v>0</v>
      </c>
      <c r="W190" s="48">
        <v>0</v>
      </c>
      <c r="X190" s="48">
        <v>0</v>
      </c>
      <c r="Y190" s="48">
        <v>0</v>
      </c>
      <c r="Z190" s="48">
        <v>0</v>
      </c>
      <c r="AA190" s="50">
        <v>0</v>
      </c>
      <c r="AB190" s="25">
        <f t="shared" si="15"/>
        <v>259.8</v>
      </c>
    </row>
    <row r="191" spans="1:28" ht="12.75">
      <c r="A191" s="236"/>
      <c r="B191" s="147" t="s">
        <v>59</v>
      </c>
      <c r="C191" s="146">
        <v>0</v>
      </c>
      <c r="D191" s="47">
        <v>0</v>
      </c>
      <c r="E191" s="47">
        <v>0</v>
      </c>
      <c r="F191" s="47">
        <v>0</v>
      </c>
      <c r="G191" s="47">
        <v>11.04</v>
      </c>
      <c r="H191" s="47">
        <v>6.41</v>
      </c>
      <c r="I191" s="47">
        <v>0</v>
      </c>
      <c r="J191" s="48">
        <v>0</v>
      </c>
      <c r="K191" s="48">
        <v>187.27</v>
      </c>
      <c r="L191" s="48">
        <v>7.68</v>
      </c>
      <c r="M191" s="48">
        <v>0</v>
      </c>
      <c r="N191" s="48">
        <v>6.98</v>
      </c>
      <c r="O191" s="48">
        <v>0</v>
      </c>
      <c r="P191" s="48">
        <v>0</v>
      </c>
      <c r="Q191" s="48">
        <v>0</v>
      </c>
      <c r="R191" s="48">
        <v>0</v>
      </c>
      <c r="S191" s="48">
        <v>40.42</v>
      </c>
      <c r="T191" s="48">
        <v>0</v>
      </c>
      <c r="U191" s="48">
        <v>0</v>
      </c>
      <c r="V191" s="48">
        <v>0</v>
      </c>
      <c r="W191" s="48">
        <v>0</v>
      </c>
      <c r="X191" s="48">
        <v>0</v>
      </c>
      <c r="Y191" s="48">
        <v>0</v>
      </c>
      <c r="Z191" s="48">
        <v>0</v>
      </c>
      <c r="AA191" s="50">
        <v>0</v>
      </c>
      <c r="AB191" s="25">
        <f t="shared" si="15"/>
        <v>259.8</v>
      </c>
    </row>
    <row r="192" spans="1:28" ht="12.75">
      <c r="A192" s="236"/>
      <c r="B192" s="145" t="s">
        <v>107</v>
      </c>
      <c r="C192" s="146">
        <v>0</v>
      </c>
      <c r="D192" s="47">
        <v>0</v>
      </c>
      <c r="E192" s="47">
        <v>0</v>
      </c>
      <c r="F192" s="47">
        <v>0</v>
      </c>
      <c r="G192" s="47">
        <v>13.2</v>
      </c>
      <c r="H192" s="47">
        <v>6.96</v>
      </c>
      <c r="I192" s="47">
        <v>0</v>
      </c>
      <c r="J192" s="48">
        <v>0</v>
      </c>
      <c r="K192" s="48">
        <v>87.38</v>
      </c>
      <c r="L192" s="48">
        <v>7.68</v>
      </c>
      <c r="M192" s="48">
        <v>0</v>
      </c>
      <c r="N192" s="49">
        <v>94.89</v>
      </c>
      <c r="O192" s="48">
        <v>0</v>
      </c>
      <c r="P192" s="48">
        <v>0</v>
      </c>
      <c r="Q192" s="48">
        <v>0</v>
      </c>
      <c r="R192" s="48">
        <v>0</v>
      </c>
      <c r="S192" s="48">
        <v>23.32</v>
      </c>
      <c r="T192" s="48">
        <v>0</v>
      </c>
      <c r="U192" s="48">
        <v>0</v>
      </c>
      <c r="V192" s="48">
        <v>0</v>
      </c>
      <c r="W192" s="48">
        <v>0</v>
      </c>
      <c r="X192" s="48">
        <v>0</v>
      </c>
      <c r="Y192" s="48">
        <v>0</v>
      </c>
      <c r="Z192" s="48">
        <v>0</v>
      </c>
      <c r="AA192" s="50">
        <v>0</v>
      </c>
      <c r="AB192" s="25">
        <f t="shared" si="15"/>
        <v>233.43</v>
      </c>
    </row>
    <row r="193" spans="1:28" ht="12.75">
      <c r="A193" s="236"/>
      <c r="B193" s="145" t="s">
        <v>108</v>
      </c>
      <c r="C193" s="146">
        <v>0</v>
      </c>
      <c r="D193" s="46">
        <f>719.16+32.39</f>
        <v>751.55</v>
      </c>
      <c r="E193" s="47">
        <v>0</v>
      </c>
      <c r="F193" s="47">
        <v>0</v>
      </c>
      <c r="G193" s="47">
        <v>24.48</v>
      </c>
      <c r="H193" s="47">
        <v>11.08</v>
      </c>
      <c r="I193" s="47">
        <v>0</v>
      </c>
      <c r="J193" s="48">
        <v>0</v>
      </c>
      <c r="K193" s="48">
        <v>0</v>
      </c>
      <c r="L193" s="49">
        <v>6.12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f>9*5.8*1.2</f>
        <v>62.63999999999999</v>
      </c>
      <c r="T193" s="48">
        <f>2*840</f>
        <v>1680</v>
      </c>
      <c r="U193" s="48">
        <f>2.9*840</f>
        <v>2436</v>
      </c>
      <c r="V193" s="48">
        <v>0</v>
      </c>
      <c r="W193" s="48">
        <v>0</v>
      </c>
      <c r="X193" s="48">
        <v>0</v>
      </c>
      <c r="Y193" s="48">
        <v>0</v>
      </c>
      <c r="Z193" s="48">
        <v>0</v>
      </c>
      <c r="AA193" s="50">
        <v>0</v>
      </c>
      <c r="AB193" s="25">
        <f t="shared" si="15"/>
        <v>4971.87</v>
      </c>
    </row>
    <row r="194" spans="1:28" ht="24.75" thickBot="1">
      <c r="A194" s="236"/>
      <c r="B194" s="167" t="s">
        <v>109</v>
      </c>
      <c r="C194" s="161">
        <v>0</v>
      </c>
      <c r="D194" s="54">
        <v>63.38</v>
      </c>
      <c r="E194" s="54">
        <v>0</v>
      </c>
      <c r="F194" s="54">
        <v>0</v>
      </c>
      <c r="G194" s="54">
        <v>0</v>
      </c>
      <c r="H194" s="54">
        <v>0</v>
      </c>
      <c r="I194" s="54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</v>
      </c>
      <c r="S194" s="55">
        <v>15.12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8">
        <v>0</v>
      </c>
      <c r="AB194" s="41">
        <f t="shared" si="15"/>
        <v>78.5</v>
      </c>
    </row>
    <row r="195" spans="1:28" ht="13.5" thickBot="1">
      <c r="A195" s="236"/>
      <c r="B195" s="169" t="s">
        <v>34</v>
      </c>
      <c r="C195" s="60">
        <f aca="true" t="shared" si="25" ref="C195:AA195">SUM(C186:C194)</f>
        <v>0</v>
      </c>
      <c r="D195" s="60">
        <f t="shared" si="25"/>
        <v>1139.39</v>
      </c>
      <c r="E195" s="60">
        <f t="shared" si="25"/>
        <v>0</v>
      </c>
      <c r="F195" s="60">
        <f t="shared" si="25"/>
        <v>0</v>
      </c>
      <c r="G195" s="60">
        <f t="shared" si="25"/>
        <v>96.07</v>
      </c>
      <c r="H195" s="60">
        <f t="shared" si="25"/>
        <v>50.089999999999996</v>
      </c>
      <c r="I195" s="60">
        <f t="shared" si="25"/>
        <v>1.62</v>
      </c>
      <c r="J195" s="44">
        <f t="shared" si="25"/>
        <v>0</v>
      </c>
      <c r="K195" s="44">
        <f t="shared" si="25"/>
        <v>468.16</v>
      </c>
      <c r="L195" s="44">
        <f t="shared" si="25"/>
        <v>52.199999999999996</v>
      </c>
      <c r="M195" s="44">
        <f t="shared" si="25"/>
        <v>0</v>
      </c>
      <c r="N195" s="44">
        <f t="shared" si="25"/>
        <v>135.97</v>
      </c>
      <c r="O195" s="44">
        <f t="shared" si="25"/>
        <v>0</v>
      </c>
      <c r="P195" s="44">
        <f t="shared" si="25"/>
        <v>207.71</v>
      </c>
      <c r="Q195" s="44">
        <f t="shared" si="25"/>
        <v>37.5</v>
      </c>
      <c r="R195" s="44">
        <f t="shared" si="25"/>
        <v>224.8</v>
      </c>
      <c r="S195" s="44">
        <f t="shared" si="25"/>
        <v>281.34</v>
      </c>
      <c r="T195" s="44">
        <f t="shared" si="25"/>
        <v>1835.9</v>
      </c>
      <c r="U195" s="44">
        <f t="shared" si="25"/>
        <v>3132.2799999999997</v>
      </c>
      <c r="V195" s="44">
        <f t="shared" si="25"/>
        <v>0</v>
      </c>
      <c r="W195" s="44">
        <f t="shared" si="25"/>
        <v>0</v>
      </c>
      <c r="X195" s="44">
        <f t="shared" si="25"/>
        <v>0</v>
      </c>
      <c r="Y195" s="44">
        <f t="shared" si="25"/>
        <v>128.79999999999998</v>
      </c>
      <c r="Z195" s="44">
        <f t="shared" si="25"/>
        <v>693.26</v>
      </c>
      <c r="AA195" s="44">
        <f t="shared" si="25"/>
        <v>0</v>
      </c>
      <c r="AB195" s="44">
        <f t="shared" si="15"/>
        <v>8485.09</v>
      </c>
    </row>
    <row r="196" spans="1:28" ht="12.75" customHeight="1">
      <c r="A196" s="237" t="s">
        <v>110</v>
      </c>
      <c r="B196" s="215" t="s">
        <v>56</v>
      </c>
      <c r="C196" s="15">
        <v>205.88</v>
      </c>
      <c r="D196" s="15">
        <v>0</v>
      </c>
      <c r="E196" s="15">
        <v>0</v>
      </c>
      <c r="F196" s="15">
        <v>0</v>
      </c>
      <c r="G196" s="15">
        <v>28.18</v>
      </c>
      <c r="H196" s="15">
        <v>17.17</v>
      </c>
      <c r="I196" s="15">
        <v>0</v>
      </c>
      <c r="J196" s="17">
        <v>0</v>
      </c>
      <c r="K196" s="17">
        <v>39.54</v>
      </c>
      <c r="L196" s="17">
        <v>7.78</v>
      </c>
      <c r="M196" s="17">
        <v>0</v>
      </c>
      <c r="N196" s="17">
        <v>27.54</v>
      </c>
      <c r="O196" s="17">
        <v>0</v>
      </c>
      <c r="P196" s="17">
        <v>0</v>
      </c>
      <c r="Q196" s="17">
        <v>76.92</v>
      </c>
      <c r="R196" s="17">
        <v>0</v>
      </c>
      <c r="S196" s="17">
        <v>53.21</v>
      </c>
      <c r="T196" s="17">
        <v>53.21</v>
      </c>
      <c r="U196" s="17">
        <v>56.65</v>
      </c>
      <c r="V196" s="17">
        <v>0</v>
      </c>
      <c r="W196" s="17">
        <v>0</v>
      </c>
      <c r="X196" s="17">
        <v>145.65</v>
      </c>
      <c r="Y196" s="17">
        <v>0</v>
      </c>
      <c r="Z196" s="17">
        <v>442.73</v>
      </c>
      <c r="AA196" s="216">
        <v>0</v>
      </c>
      <c r="AB196" s="217">
        <f t="shared" si="15"/>
        <v>1154.46</v>
      </c>
    </row>
    <row r="197" spans="1:28" ht="13.5" thickBot="1">
      <c r="A197" s="238"/>
      <c r="B197" s="218" t="s">
        <v>76</v>
      </c>
      <c r="C197" s="35">
        <v>317.8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6">
        <v>0</v>
      </c>
      <c r="K197" s="36">
        <v>0</v>
      </c>
      <c r="L197" s="36">
        <v>4.9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56.65</v>
      </c>
      <c r="T197" s="36">
        <v>0</v>
      </c>
      <c r="U197" s="37">
        <v>0</v>
      </c>
      <c r="V197" s="36">
        <v>0</v>
      </c>
      <c r="W197" s="36">
        <v>0</v>
      </c>
      <c r="X197" s="36">
        <v>0</v>
      </c>
      <c r="Y197" s="36">
        <v>145.1</v>
      </c>
      <c r="Z197" s="36">
        <v>0</v>
      </c>
      <c r="AA197" s="219">
        <v>0</v>
      </c>
      <c r="AB197" s="220">
        <f t="shared" si="15"/>
        <v>524.4499999999999</v>
      </c>
    </row>
    <row r="198" spans="1:28" ht="13.5" thickBot="1">
      <c r="A198" s="239"/>
      <c r="B198" s="221" t="s">
        <v>34</v>
      </c>
      <c r="C198" s="175">
        <f aca="true" t="shared" si="26" ref="C198:AA198">SUM(C196:C197)</f>
        <v>523.6800000000001</v>
      </c>
      <c r="D198" s="175">
        <f t="shared" si="26"/>
        <v>0</v>
      </c>
      <c r="E198" s="175">
        <f t="shared" si="26"/>
        <v>0</v>
      </c>
      <c r="F198" s="175">
        <f t="shared" si="26"/>
        <v>0</v>
      </c>
      <c r="G198" s="175">
        <f t="shared" si="26"/>
        <v>28.18</v>
      </c>
      <c r="H198" s="175">
        <f t="shared" si="26"/>
        <v>17.17</v>
      </c>
      <c r="I198" s="175">
        <f t="shared" si="26"/>
        <v>0</v>
      </c>
      <c r="J198" s="176">
        <f t="shared" si="26"/>
        <v>0</v>
      </c>
      <c r="K198" s="176">
        <f t="shared" si="26"/>
        <v>39.54</v>
      </c>
      <c r="L198" s="176">
        <f t="shared" si="26"/>
        <v>12.68</v>
      </c>
      <c r="M198" s="176">
        <f t="shared" si="26"/>
        <v>0</v>
      </c>
      <c r="N198" s="176">
        <f t="shared" si="26"/>
        <v>27.54</v>
      </c>
      <c r="O198" s="176">
        <f t="shared" si="26"/>
        <v>0</v>
      </c>
      <c r="P198" s="176">
        <f t="shared" si="26"/>
        <v>0</v>
      </c>
      <c r="Q198" s="176">
        <f t="shared" si="26"/>
        <v>76.92</v>
      </c>
      <c r="R198" s="176">
        <f t="shared" si="26"/>
        <v>0</v>
      </c>
      <c r="S198" s="176">
        <f t="shared" si="26"/>
        <v>109.86</v>
      </c>
      <c r="T198" s="176">
        <f t="shared" si="26"/>
        <v>53.21</v>
      </c>
      <c r="U198" s="176">
        <f t="shared" si="26"/>
        <v>56.65</v>
      </c>
      <c r="V198" s="176">
        <f t="shared" si="26"/>
        <v>0</v>
      </c>
      <c r="W198" s="176">
        <f t="shared" si="26"/>
        <v>0</v>
      </c>
      <c r="X198" s="176">
        <f t="shared" si="26"/>
        <v>145.65</v>
      </c>
      <c r="Y198" s="176">
        <f t="shared" si="26"/>
        <v>145.1</v>
      </c>
      <c r="Z198" s="176">
        <f t="shared" si="26"/>
        <v>442.73</v>
      </c>
      <c r="AA198" s="177">
        <f t="shared" si="26"/>
        <v>0</v>
      </c>
      <c r="AB198" s="102">
        <f t="shared" si="15"/>
        <v>1678.9099999999999</v>
      </c>
    </row>
    <row r="199" spans="1:28" ht="13.5" thickBot="1">
      <c r="A199" s="240" t="s">
        <v>111</v>
      </c>
      <c r="B199" s="241"/>
      <c r="C199" s="222">
        <f aca="true" t="shared" si="27" ref="C199:AA199">SUM(C198,C195,C185,C178,C175,C173,C170,C168,C166,C157,C155,C138,C125,C111,C87,C84,C77,C65,C59,C46,C34,C27,C15)</f>
        <v>10611.229200000002</v>
      </c>
      <c r="D199" s="222">
        <f t="shared" si="27"/>
        <v>10019.762000000002</v>
      </c>
      <c r="E199" s="222">
        <f t="shared" si="27"/>
        <v>1830.9086</v>
      </c>
      <c r="F199" s="222">
        <f t="shared" si="27"/>
        <v>1292.9681</v>
      </c>
      <c r="G199" s="222">
        <f t="shared" si="27"/>
        <v>11492.114919999996</v>
      </c>
      <c r="H199" s="222">
        <f t="shared" si="27"/>
        <v>4108.790430000001</v>
      </c>
      <c r="I199" s="222">
        <f t="shared" si="27"/>
        <v>308.57097999999996</v>
      </c>
      <c r="J199" s="222">
        <f t="shared" si="27"/>
        <v>567.7836</v>
      </c>
      <c r="K199" s="222">
        <f t="shared" si="27"/>
        <v>129950.5071</v>
      </c>
      <c r="L199" s="222">
        <f t="shared" si="27"/>
        <v>2979.2541</v>
      </c>
      <c r="M199" s="222">
        <f t="shared" si="27"/>
        <v>4047.5296000000003</v>
      </c>
      <c r="N199" s="222">
        <f t="shared" si="27"/>
        <v>36942.30590000001</v>
      </c>
      <c r="O199" s="222">
        <f t="shared" si="27"/>
        <v>1423.7459999999999</v>
      </c>
      <c r="P199" s="222">
        <f t="shared" si="27"/>
        <v>14459.350699999999</v>
      </c>
      <c r="Q199" s="223">
        <f t="shared" si="27"/>
        <v>14586.9113</v>
      </c>
      <c r="R199" s="223">
        <f t="shared" si="27"/>
        <v>14166.115</v>
      </c>
      <c r="S199" s="224">
        <f t="shared" si="27"/>
        <v>67964.619</v>
      </c>
      <c r="T199" s="225">
        <f t="shared" si="27"/>
        <v>4681.137999999999</v>
      </c>
      <c r="U199" s="225">
        <f t="shared" si="27"/>
        <v>39227.333999999995</v>
      </c>
      <c r="V199" s="225">
        <f t="shared" si="27"/>
        <v>2535.1400000000003</v>
      </c>
      <c r="W199" s="225">
        <f t="shared" si="27"/>
        <v>43377.42</v>
      </c>
      <c r="X199" s="225">
        <f t="shared" si="27"/>
        <v>1842.4769999999999</v>
      </c>
      <c r="Y199" s="225">
        <f t="shared" si="27"/>
        <v>17426.742000000002</v>
      </c>
      <c r="Z199" s="223">
        <f t="shared" si="27"/>
        <v>9714.78</v>
      </c>
      <c r="AA199" s="222">
        <f t="shared" si="27"/>
        <v>2917.6059999999998</v>
      </c>
      <c r="AB199" s="102">
        <f t="shared" si="15"/>
        <v>448475.1035300001</v>
      </c>
    </row>
    <row r="200" spans="1:28" ht="13.5" thickBot="1">
      <c r="A200" s="242" t="s">
        <v>112</v>
      </c>
      <c r="B200" s="243"/>
      <c r="C200" s="226">
        <f aca="true" t="shared" si="28" ref="C200:Y200">C199/$AB199</f>
        <v>0.02366068733019464</v>
      </c>
      <c r="D200" s="226">
        <f t="shared" si="28"/>
        <v>0.022341846673613053</v>
      </c>
      <c r="E200" s="226">
        <f t="shared" si="28"/>
        <v>0.004082520045346339</v>
      </c>
      <c r="F200" s="226">
        <f t="shared" si="28"/>
        <v>0.0028830320564573074</v>
      </c>
      <c r="G200" s="226">
        <f t="shared" si="28"/>
        <v>0.025624867087479804</v>
      </c>
      <c r="H200" s="226">
        <f t="shared" si="28"/>
        <v>0.009161691245866783</v>
      </c>
      <c r="I200" s="226">
        <f t="shared" si="28"/>
        <v>0.0006880448380995993</v>
      </c>
      <c r="J200" s="226">
        <f t="shared" si="28"/>
        <v>0.001266031482084309</v>
      </c>
      <c r="K200" s="226">
        <f t="shared" si="28"/>
        <v>0.28976080517545866</v>
      </c>
      <c r="L200" s="226">
        <f t="shared" si="28"/>
        <v>0.006643075784028906</v>
      </c>
      <c r="M200" s="226">
        <f t="shared" si="28"/>
        <v>0.00902509318386109</v>
      </c>
      <c r="N200" s="226">
        <f t="shared" si="28"/>
        <v>0.08237314760445516</v>
      </c>
      <c r="O200" s="226">
        <f t="shared" si="28"/>
        <v>0.0031746377642672434</v>
      </c>
      <c r="P200" s="226">
        <f t="shared" si="28"/>
        <v>0.032241144683815795</v>
      </c>
      <c r="Q200" s="226">
        <f t="shared" si="28"/>
        <v>0.03252557652628811</v>
      </c>
      <c r="R200" s="226">
        <f t="shared" si="28"/>
        <v>0.03158729411844013</v>
      </c>
      <c r="S200" s="226">
        <f t="shared" si="28"/>
        <v>0.15154602443935578</v>
      </c>
      <c r="T200" s="226">
        <f t="shared" si="28"/>
        <v>0.010437899368669996</v>
      </c>
      <c r="U200" s="226">
        <f t="shared" si="28"/>
        <v>0.08746825340188798</v>
      </c>
      <c r="V200" s="226">
        <f t="shared" si="28"/>
        <v>0.005652799854541794</v>
      </c>
      <c r="W200" s="226">
        <f t="shared" si="28"/>
        <v>0.09672202460865997</v>
      </c>
      <c r="X200" s="226">
        <f t="shared" si="28"/>
        <v>0.004108315011240641</v>
      </c>
      <c r="Y200" s="226">
        <f t="shared" si="28"/>
        <v>0.038857769055254295</v>
      </c>
      <c r="Z200" s="226">
        <f>Z199/$AB199</f>
        <v>0.021661804464804913</v>
      </c>
      <c r="AA200" s="226">
        <f>AA199/$AB199</f>
        <v>0.006505614195827553</v>
      </c>
      <c r="AB200" s="226">
        <f>AB199/$AB199</f>
        <v>1</v>
      </c>
    </row>
    <row r="201" spans="1:28" ht="12.75">
      <c r="A201" s="227"/>
      <c r="B201" s="228"/>
      <c r="C201" s="228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228"/>
    </row>
    <row r="202" spans="1:28" ht="12.75">
      <c r="A202" s="227"/>
      <c r="B202" s="228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8"/>
    </row>
    <row r="203" spans="1:28" ht="12.75">
      <c r="A203" s="227"/>
      <c r="B203" s="228"/>
      <c r="C203" s="228"/>
      <c r="D203" s="228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228"/>
    </row>
    <row r="204" spans="1:28" ht="12.75">
      <c r="A204" s="227"/>
      <c r="B204" s="228"/>
      <c r="C204" s="229"/>
      <c r="D204" s="229"/>
      <c r="E204" s="228"/>
      <c r="F204" s="228"/>
      <c r="G204" s="228"/>
      <c r="H204" s="228"/>
      <c r="I204" s="228"/>
      <c r="J204" s="228"/>
      <c r="K204" s="230"/>
      <c r="L204" s="228"/>
      <c r="M204" s="228"/>
      <c r="N204" s="228"/>
      <c r="O204" s="229"/>
      <c r="P204" s="228"/>
      <c r="Q204" s="228"/>
      <c r="R204" s="228"/>
      <c r="S204" s="229"/>
      <c r="T204" s="228"/>
      <c r="U204" s="228"/>
      <c r="V204" s="228"/>
      <c r="W204" s="228"/>
      <c r="X204" s="228"/>
      <c r="Y204" s="228"/>
      <c r="Z204" s="228"/>
      <c r="AA204" s="228"/>
      <c r="AB204" s="229"/>
    </row>
    <row r="205" spans="1:28" ht="12.75">
      <c r="A205" s="227"/>
      <c r="B205" s="228"/>
      <c r="C205" s="230"/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  <c r="O205" s="230"/>
      <c r="P205" s="228"/>
      <c r="Q205" s="228"/>
      <c r="R205" s="228"/>
      <c r="S205" s="230"/>
      <c r="T205" s="228"/>
      <c r="U205" s="228"/>
      <c r="V205" s="228"/>
      <c r="W205" s="228"/>
      <c r="X205" s="228"/>
      <c r="Y205" s="228"/>
      <c r="Z205" s="228"/>
      <c r="AA205" s="228"/>
      <c r="AB205" s="230"/>
    </row>
    <row r="206" spans="1:28" ht="12.75">
      <c r="A206" s="227"/>
      <c r="B206" s="228"/>
      <c r="C206" s="228"/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  <c r="AA206" s="228"/>
      <c r="AB206" s="228"/>
    </row>
    <row r="207" spans="1:28" ht="12.75">
      <c r="A207" s="227"/>
      <c r="B207" s="228"/>
      <c r="C207" s="228"/>
      <c r="D207" s="228"/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  <c r="AA207" s="228"/>
      <c r="AB207" s="228"/>
    </row>
    <row r="208" spans="1:28" ht="14.25" customHeight="1">
      <c r="A208" s="227"/>
      <c r="B208" s="228"/>
      <c r="C208" s="228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  <c r="AA208" s="228"/>
      <c r="AB208" s="228"/>
    </row>
  </sheetData>
  <sheetProtection/>
  <mergeCells count="29">
    <mergeCell ref="A1:A3"/>
    <mergeCell ref="B1:B3"/>
    <mergeCell ref="C1:AB1"/>
    <mergeCell ref="AB2:AB3"/>
    <mergeCell ref="A4:A15"/>
    <mergeCell ref="A16:A27"/>
    <mergeCell ref="A28:A34"/>
    <mergeCell ref="A35:A46"/>
    <mergeCell ref="A47:A59"/>
    <mergeCell ref="A60:A65"/>
    <mergeCell ref="A66:A77"/>
    <mergeCell ref="A78:A84"/>
    <mergeCell ref="A176:A178"/>
    <mergeCell ref="A85:A87"/>
    <mergeCell ref="A88:A111"/>
    <mergeCell ref="A112:A125"/>
    <mergeCell ref="A126:A138"/>
    <mergeCell ref="A139:A155"/>
    <mergeCell ref="A156:A157"/>
    <mergeCell ref="A179:A185"/>
    <mergeCell ref="A186:A195"/>
    <mergeCell ref="A196:A198"/>
    <mergeCell ref="A199:B199"/>
    <mergeCell ref="A200:B200"/>
    <mergeCell ref="A158:A166"/>
    <mergeCell ref="A167:A168"/>
    <mergeCell ref="A169:A170"/>
    <mergeCell ref="A171:A173"/>
    <mergeCell ref="A174:A175"/>
  </mergeCells>
  <printOptions/>
  <pageMargins left="0.511811024" right="0.511811024" top="0.787401575" bottom="0.787401575" header="0.31496062" footer="0.3149606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Encargos Sociais e Trabalhistas</dc:title>
  <dc:subject/>
  <dc:creator>SESEG - Assessoria</dc:creator>
  <cp:keywords/>
  <dc:description/>
  <cp:lastModifiedBy>Fabio Vieira Ribeiro</cp:lastModifiedBy>
  <cp:lastPrinted>2014-02-26T17:11:10Z</cp:lastPrinted>
  <dcterms:created xsi:type="dcterms:W3CDTF">1999-03-22T20:47:50Z</dcterms:created>
  <dcterms:modified xsi:type="dcterms:W3CDTF">2019-12-11T14:52:03Z</dcterms:modified>
  <cp:category/>
  <cp:version/>
  <cp:contentType/>
  <cp:contentStatus/>
</cp:coreProperties>
</file>